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Quality Management\Quality Team\Payment Reform Monitoring\Value Based Payment\"/>
    </mc:Choice>
  </mc:AlternateContent>
  <xr:revisionPtr revIDLastSave="0" documentId="13_ncr:1_{5AD40DE7-8AED-42F2-BFDC-A45EA9992084}" xr6:coauthVersionLast="47" xr6:coauthVersionMax="47" xr10:uidLastSave="{00000000-0000-0000-0000-000000000000}"/>
  <bookViews>
    <workbookView xWindow="-120" yWindow="-120" windowWidth="25440" windowHeight="15390" xr2:uid="{95BC04F1-C545-4140-B625-42665FEB2E53}"/>
  </bookViews>
  <sheets>
    <sheet name="CY 22 Data Input" sheetId="11" r:id="rId1"/>
    <sheet name="CY22 VBP Scoring DRAFT" sheetId="1" r:id="rId2"/>
    <sheet name="VBP Data Overview" sheetId="10" r:id="rId3"/>
    <sheet name="Measure Specifications" sheetId="12" r:id="rId4"/>
    <sheet name="Payment Schedule" sheetId="3" r:id="rId5"/>
    <sheet name="Point Structure Viz DRAFT" sheetId="8" r:id="rId6"/>
    <sheet name="VBP Decision log" sheetId="9" r:id="rId7"/>
  </sheets>
  <definedNames>
    <definedName name="_xlnm._FilterDatabase" localSheetId="2" hidden="1">'VBP Data Overview'!$A$1:$A$1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44" i="1"/>
  <c r="M45" i="1"/>
  <c r="E22" i="1"/>
  <c r="M5" i="1"/>
  <c r="M6" i="1"/>
  <c r="M7" i="1"/>
  <c r="M8" i="1"/>
  <c r="M9" i="1"/>
  <c r="M10" i="1"/>
  <c r="M11" i="1"/>
  <c r="M12" i="1"/>
  <c r="I19" i="1"/>
  <c r="I20" i="1"/>
  <c r="I18" i="1"/>
  <c r="I17" i="1"/>
  <c r="E6" i="10" l="1"/>
  <c r="F6" i="10"/>
  <c r="G6" i="10"/>
  <c r="H6" i="10"/>
  <c r="I6" i="10"/>
  <c r="D6" i="10"/>
  <c r="E11" i="10"/>
  <c r="F11" i="10"/>
  <c r="G11" i="10"/>
  <c r="H11" i="10"/>
  <c r="I11" i="10"/>
  <c r="D11" i="10"/>
  <c r="E96" i="11" l="1"/>
  <c r="E92" i="11"/>
  <c r="E88" i="11"/>
  <c r="E84" i="11"/>
  <c r="E80" i="11"/>
  <c r="E76" i="11"/>
  <c r="E72" i="11"/>
  <c r="E68" i="11"/>
  <c r="E64" i="11"/>
  <c r="E60" i="11"/>
  <c r="E56" i="11"/>
  <c r="E52" i="11"/>
  <c r="E48" i="11"/>
  <c r="E44" i="11"/>
  <c r="E40" i="11"/>
  <c r="E36" i="11"/>
  <c r="E32" i="11"/>
  <c r="E28" i="11"/>
  <c r="E24" i="11"/>
  <c r="E20" i="11"/>
  <c r="E16" i="11"/>
  <c r="E12" i="11"/>
  <c r="E8" i="11"/>
  <c r="I22" i="1" s="1"/>
  <c r="J22" i="1" s="1"/>
  <c r="J17" i="10" l="1"/>
  <c r="J18" i="10" s="1"/>
  <c r="E46" i="1"/>
  <c r="H14" i="10"/>
  <c r="E35" i="1"/>
  <c r="I35" i="1" s="1"/>
  <c r="J35" i="1" s="1"/>
  <c r="H16" i="10"/>
  <c r="E37" i="1"/>
  <c r="I37" i="1" s="1"/>
  <c r="J37" i="1" s="1"/>
  <c r="G17" i="10"/>
  <c r="E42" i="1"/>
  <c r="I42" i="1" s="1"/>
  <c r="J42" i="1" s="1"/>
  <c r="H15" i="10"/>
  <c r="E36" i="1"/>
  <c r="I36" i="1" s="1"/>
  <c r="J36" i="1" s="1"/>
  <c r="H17" i="10"/>
  <c r="E38" i="1"/>
  <c r="I38" i="1" s="1"/>
  <c r="J38" i="1" s="1"/>
  <c r="G16" i="10"/>
  <c r="E41" i="1"/>
  <c r="I41" i="1" s="1"/>
  <c r="J41" i="1" s="1"/>
  <c r="G14" i="10"/>
  <c r="G18" i="10" s="1"/>
  <c r="E39" i="1"/>
  <c r="I39" i="1" s="1"/>
  <c r="J39" i="1" s="1"/>
  <c r="I15" i="10"/>
  <c r="I18" i="10" s="1"/>
  <c r="E44" i="1"/>
  <c r="I44" i="1" s="1"/>
  <c r="J44" i="1" s="1"/>
  <c r="G15" i="10"/>
  <c r="E40" i="1"/>
  <c r="I40" i="1" s="1"/>
  <c r="J40" i="1" s="1"/>
  <c r="I17" i="10"/>
  <c r="E45" i="1"/>
  <c r="I45" i="1" s="1"/>
  <c r="J45" i="1" s="1"/>
  <c r="F15" i="10"/>
  <c r="E32" i="1"/>
  <c r="I32" i="1" s="1"/>
  <c r="J32" i="1" s="1"/>
  <c r="F16" i="10"/>
  <c r="E33" i="1"/>
  <c r="I33" i="1" s="1"/>
  <c r="J33" i="1" s="1"/>
  <c r="F17" i="10"/>
  <c r="E34" i="1"/>
  <c r="I34" i="1" s="1"/>
  <c r="J34" i="1" s="1"/>
  <c r="E16" i="10"/>
  <c r="E28" i="1"/>
  <c r="I28" i="1" s="1"/>
  <c r="J28" i="1" s="1"/>
  <c r="E17" i="10"/>
  <c r="E29" i="1"/>
  <c r="I29" i="1" s="1"/>
  <c r="J29" i="1" s="1"/>
  <c r="E15" i="10"/>
  <c r="E27" i="1"/>
  <c r="I27" i="1" s="1"/>
  <c r="J27" i="1" s="1"/>
  <c r="F14" i="10"/>
  <c r="F18" i="10" s="1"/>
  <c r="E31" i="1"/>
  <c r="I31" i="1" s="1"/>
  <c r="J31" i="1" s="1"/>
  <c r="D15" i="10"/>
  <c r="E23" i="1"/>
  <c r="I23" i="1" s="1"/>
  <c r="J23" i="1" s="1"/>
  <c r="D16" i="10"/>
  <c r="E24" i="1"/>
  <c r="I24" i="1" s="1"/>
  <c r="J24" i="1" s="1"/>
  <c r="D17" i="10"/>
  <c r="E25" i="1"/>
  <c r="I25" i="1" s="1"/>
  <c r="J25" i="1" s="1"/>
  <c r="E14" i="10"/>
  <c r="E18" i="10" s="1"/>
  <c r="E26" i="1"/>
  <c r="I26" i="1" s="1"/>
  <c r="J26" i="1" s="1"/>
  <c r="H18" i="10"/>
  <c r="D14" i="10"/>
  <c r="D18" i="10" l="1"/>
  <c r="N44" i="1"/>
  <c r="M32" i="1"/>
  <c r="M33" i="1"/>
  <c r="M34" i="1"/>
  <c r="M35" i="1"/>
  <c r="M36" i="1"/>
  <c r="M37" i="1"/>
  <c r="M38" i="1"/>
  <c r="M39" i="1"/>
  <c r="M40" i="1"/>
  <c r="M41" i="1"/>
  <c r="M42" i="1"/>
  <c r="M31" i="1"/>
  <c r="M26" i="1"/>
  <c r="M27" i="1"/>
  <c r="M28" i="1"/>
  <c r="M29" i="1"/>
  <c r="M23" i="1"/>
  <c r="L2" i="1" s="1"/>
  <c r="D57" i="1" s="1"/>
  <c r="M24" i="1"/>
  <c r="M2" i="1" s="1"/>
  <c r="D59" i="1" s="1"/>
  <c r="M25" i="1"/>
  <c r="M22" i="1"/>
  <c r="M18" i="1"/>
  <c r="M19" i="1"/>
  <c r="M20" i="1"/>
  <c r="M17" i="1"/>
  <c r="M13" i="1"/>
  <c r="M14" i="1"/>
  <c r="M15" i="1"/>
  <c r="M4" i="1"/>
  <c r="K2" i="1" s="1"/>
  <c r="D55" i="1" s="1"/>
  <c r="F55" i="1" s="1"/>
  <c r="F57" i="1" l="1"/>
  <c r="H55" i="1"/>
  <c r="G55" i="1"/>
  <c r="N2" i="1"/>
  <c r="D61" i="1" s="1"/>
  <c r="N17" i="1"/>
  <c r="N4" i="1"/>
  <c r="N31" i="1"/>
  <c r="N22" i="1"/>
  <c r="H57" i="1" l="1"/>
  <c r="G57" i="1"/>
  <c r="F59" i="1"/>
  <c r="F61" i="1" l="1"/>
  <c r="H59" i="1"/>
  <c r="G59" i="1"/>
  <c r="H61" i="1" l="1"/>
  <c r="G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tc={C2CD73D2-284F-4F05-BC3D-0C59D458687F}</author>
    <author>tc={921E72B3-00AB-4F4B-8267-19B512454E4A}</author>
    <author>tc={49284AEE-F166-4A98-BF0B-6A99EE7BBBAB}</author>
    <author>tc={C608727B-D56F-466E-85CD-50460F7F71E2}</author>
    <author>tc={115CFC5A-9502-4146-9C66-B8C1AFE5EB44}</author>
  </authors>
  <commentList>
    <comment ref="I4" authorId="0" shapeId="0" xr:uid="{C2CD73D2-284F-4F05-BC3D-0C59D458687F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 entry of 0 or 1</t>
      </text>
    </comment>
    <comment ref="E17" authorId="1" shapeId="0" xr:uid="{921E72B3-00AB-4F4B-8267-19B512454E4A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 entry</t>
      </text>
    </comment>
    <comment ref="G22" authorId="2" shapeId="0" xr:uid="{49284AEE-F166-4A98-BF0B-6A99EE7BBBAB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as average of CY 2020 &amp; 2021 measures for agency &amp; program + 5</t>
      </text>
    </comment>
    <comment ref="G31" authorId="3" shapeId="0" xr:uid="{C608727B-D56F-466E-85CD-50460F7F71E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following logic above</t>
      </text>
    </comment>
    <comment ref="G44" authorId="4" shapeId="0" xr:uid="{115CFC5A-9502-4146-9C66-B8C1AFE5EB44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following logic above</t>
      </text>
    </comment>
  </commentList>
</comments>
</file>

<file path=xl/sharedStrings.xml><?xml version="1.0" encoding="utf-8"?>
<sst xmlns="http://schemas.openxmlformats.org/spreadsheetml/2006/main" count="631" uniqueCount="245">
  <si>
    <t>measure</t>
  </si>
  <si>
    <t>time period</t>
  </si>
  <si>
    <t>score</t>
  </si>
  <si>
    <t>annual</t>
  </si>
  <si>
    <t>target met</t>
  </si>
  <si>
    <t>n/a</t>
  </si>
  <si>
    <t>% of clients indicate services
were “right” for them.</t>
  </si>
  <si>
    <t>% of clients indicate they were treated with respect</t>
  </si>
  <si>
    <t>% of clients indicate they received the services they “needed"</t>
  </si>
  <si>
    <t>% of clients indicate services made a difference.</t>
  </si>
  <si>
    <t>running section total</t>
  </si>
  <si>
    <t>% of Clients seen within 5 calendar days</t>
  </si>
  <si>
    <t>quarter 1</t>
  </si>
  <si>
    <t>quarter 2</t>
  </si>
  <si>
    <t>quarter 3</t>
  </si>
  <si>
    <t>quarter 4</t>
  </si>
  <si>
    <t>% of Clients with follow up
appointment within 14 calendar days</t>
  </si>
  <si>
    <t>biannual 1</t>
  </si>
  <si>
    <t>biannual 2</t>
  </si>
  <si>
    <t>DMH lead</t>
  </si>
  <si>
    <t>timely (0/1)</t>
  </si>
  <si>
    <t>complete
(0/1)</t>
  </si>
  <si>
    <t>VBP MH Case Rates</t>
  </si>
  <si>
    <t>Agency</t>
  </si>
  <si>
    <t>data from jan-december 2022, due march 2023</t>
  </si>
  <si>
    <t>Total pts</t>
  </si>
  <si>
    <t>Value per item &amp; number of items</t>
  </si>
  <si>
    <t>target met (0/1)</t>
  </si>
  <si>
    <t>Email Date</t>
  </si>
  <si>
    <t>Item</t>
  </si>
  <si>
    <t>Time Impact</t>
  </si>
  <si>
    <t>Points Impact</t>
  </si>
  <si>
    <t>Decision</t>
  </si>
  <si>
    <t>Final?</t>
  </si>
  <si>
    <t>Annual Survey target met (1 each x 4 items)</t>
  </si>
  <si>
    <t>32 points possible, cut off at 30 for full payment</t>
  </si>
  <si>
    <t xml:space="preserve">This should fall under the FY 23 agreement, data is from CY 2022, reported in March 2023. </t>
  </si>
  <si>
    <t>data from Jan-March 2022, due 6/30/22</t>
  </si>
  <si>
    <t>data from Apr- June 2022 due 9/30/22</t>
  </si>
  <si>
    <t>data from July-Sept 2022, due 12/31/22</t>
  </si>
  <si>
    <t>data from Oct-Dec 2022, due 3/31/23</t>
  </si>
  <si>
    <t>data from Jan-March 2021, due 6/30/21</t>
  </si>
  <si>
    <t>data from Apr- June 2021 due 9/30/21</t>
  </si>
  <si>
    <t>data from July-Sept 2021, due 12/31/21</t>
  </si>
  <si>
    <t>data from Oct-Dec 2021, due 3/31/22</t>
  </si>
  <si>
    <t>% of CYFS clients with a CANS assessment within the last 6 months</t>
  </si>
  <si>
    <t>% of AMH clients with an ANSA assessment within the last 6 months</t>
  </si>
  <si>
    <t>CANS: target met 
ANSA: reporting only</t>
  </si>
  <si>
    <t>HEDIS #1</t>
  </si>
  <si>
    <t>HEDIS #2</t>
  </si>
  <si>
    <t>will be required in 2023, reporting only</t>
  </si>
  <si>
    <t>TBD</t>
  </si>
  <si>
    <t>reporting only (0/1)</t>
  </si>
  <si>
    <t>Clients Served</t>
  </si>
  <si>
    <t>Reporting Period</t>
  </si>
  <si>
    <t>Data Due</t>
  </si>
  <si>
    <t>VB Payment Made</t>
  </si>
  <si>
    <t>x</t>
  </si>
  <si>
    <t>Q1</t>
  </si>
  <si>
    <t>Q2</t>
  </si>
  <si>
    <t>Q3</t>
  </si>
  <si>
    <t>Q4</t>
  </si>
  <si>
    <t>5 day access</t>
  </si>
  <si>
    <t>14 day access</t>
  </si>
  <si>
    <t>depression screen</t>
  </si>
  <si>
    <t>trauma screen</t>
  </si>
  <si>
    <t>CANS</t>
  </si>
  <si>
    <t>ANSA</t>
  </si>
  <si>
    <t>substance  screen</t>
  </si>
  <si>
    <t>ANNUAL AVE</t>
  </si>
  <si>
    <t>VBP CY 2022 Measure Reporting Template</t>
  </si>
  <si>
    <t>Please submit template by due date to AHS.DMHReporting@vermont.gov</t>
  </si>
  <si>
    <t>Reporting Quarter</t>
  </si>
  <si>
    <t>Agency Options</t>
  </si>
  <si>
    <t>CMC - Clara Martin Center</t>
  </si>
  <si>
    <t>HC - Howard Center</t>
  </si>
  <si>
    <t>LCMHS - Lamoille County Mental Health Services</t>
  </si>
  <si>
    <t>NCSS - Northwester Counseling and Support Services</t>
  </si>
  <si>
    <t>NKHS - Northeast Kingdom Human Services</t>
  </si>
  <si>
    <t>RMHS - Rutland Mental Health Services</t>
  </si>
  <si>
    <t>UCS - United Counseling Service</t>
  </si>
  <si>
    <t>CSAC - Counseling Service of Addison County</t>
  </si>
  <si>
    <t>HCRS - Health Care and Rehabilitation Services</t>
  </si>
  <si>
    <t>WCMHS - Washington County Mental Health Services</t>
  </si>
  <si>
    <t>Reporting Quarter Options</t>
  </si>
  <si>
    <t>please select</t>
  </si>
  <si>
    <t>Quarter One (1/1/22 - 3/31/22)</t>
  </si>
  <si>
    <t>Quarter Two (4/1/22 - 6/30/22)</t>
  </si>
  <si>
    <t>Quarter Three (7/1/22 - 9/30/22)</t>
  </si>
  <si>
    <t>Quarter Four (10/1/22 - 12/31/22)</t>
  </si>
  <si>
    <t>Due 6/30/2022</t>
  </si>
  <si>
    <t>for 1/1/22 - 3/31/22</t>
  </si>
  <si>
    <t>Denominator=</t>
  </si>
  <si>
    <t>Numerator=</t>
  </si>
  <si>
    <t>Due 9/30/2022</t>
  </si>
  <si>
    <t>Due 12/31/2022</t>
  </si>
  <si>
    <t>Due 3/31/2023</t>
  </si>
  <si>
    <t>for 4/1/22 - 6/30/22</t>
  </si>
  <si>
    <t>for 7/1/22 - 9/30/22</t>
  </si>
  <si>
    <t>for 10/1/22 - 12/31/22</t>
  </si>
  <si>
    <t>Biannual 1</t>
  </si>
  <si>
    <t>Biannual 2</t>
  </si>
  <si>
    <r>
      <t xml:space="preserve">% of clients offered an appointment within </t>
    </r>
    <r>
      <rPr>
        <b/>
        <u/>
        <sz val="11"/>
        <color theme="1"/>
        <rFont val="Calibri"/>
        <family val="2"/>
        <scheme val="minor"/>
      </rPr>
      <t>5 days</t>
    </r>
  </si>
  <si>
    <r>
      <t xml:space="preserve">% of clients with a follow up within </t>
    </r>
    <r>
      <rPr>
        <b/>
        <u/>
        <sz val="11"/>
        <color theme="1"/>
        <rFont val="Calibri"/>
        <family val="2"/>
        <scheme val="minor"/>
      </rPr>
      <t>14 days</t>
    </r>
  </si>
  <si>
    <r>
      <t xml:space="preserve">% of adult clients screened for </t>
    </r>
    <r>
      <rPr>
        <b/>
        <u/>
        <sz val="11"/>
        <color theme="1"/>
        <rFont val="Calibri"/>
        <family val="2"/>
        <scheme val="minor"/>
      </rPr>
      <t>depression</t>
    </r>
    <r>
      <rPr>
        <b/>
        <sz val="11"/>
        <color theme="1"/>
        <rFont val="Calibri"/>
        <family val="2"/>
        <scheme val="minor"/>
      </rPr>
      <t xml:space="preserve"> at intake</t>
    </r>
  </si>
  <si>
    <r>
      <t xml:space="preserve">% of adult clients screened for </t>
    </r>
    <r>
      <rPr>
        <b/>
        <u/>
        <sz val="11"/>
        <color theme="1"/>
        <rFont val="Calibri"/>
        <family val="2"/>
        <scheme val="minor"/>
      </rPr>
      <t>substance use</t>
    </r>
    <r>
      <rPr>
        <b/>
        <sz val="11"/>
        <color theme="1"/>
        <rFont val="Calibri"/>
        <family val="2"/>
        <scheme val="minor"/>
      </rPr>
      <t xml:space="preserve"> at intake</t>
    </r>
  </si>
  <si>
    <r>
      <t xml:space="preserve">% of adult clients screened for </t>
    </r>
    <r>
      <rPr>
        <b/>
        <u/>
        <sz val="11"/>
        <color theme="1"/>
        <rFont val="Calibri"/>
        <family val="2"/>
        <scheme val="minor"/>
      </rPr>
      <t>trauma</t>
    </r>
    <r>
      <rPr>
        <b/>
        <sz val="11"/>
        <color theme="1"/>
        <rFont val="Calibri"/>
        <family val="2"/>
        <scheme val="minor"/>
      </rPr>
      <t xml:space="preserve"> at intake</t>
    </r>
  </si>
  <si>
    <r>
      <t xml:space="preserve">% of clients with a </t>
    </r>
    <r>
      <rPr>
        <b/>
        <u/>
        <sz val="11"/>
        <color theme="1"/>
        <rFont val="Calibri"/>
        <family val="2"/>
        <scheme val="minor"/>
      </rPr>
      <t>CANS</t>
    </r>
    <r>
      <rPr>
        <b/>
        <sz val="11"/>
        <color theme="1"/>
        <rFont val="Calibri"/>
        <family val="2"/>
        <scheme val="minor"/>
      </rPr>
      <t xml:space="preserve"> assessment</t>
    </r>
  </si>
  <si>
    <t>Annual</t>
  </si>
  <si>
    <t>% of clients with an ANSA assessment</t>
  </si>
  <si>
    <t>for 1/1/22 - 1/31/23</t>
  </si>
  <si>
    <t>SUBMIT HERE</t>
  </si>
  <si>
    <t>TARGET</t>
  </si>
  <si>
    <t>90th percentile</t>
  </si>
  <si>
    <t>Year</t>
  </si>
  <si>
    <t>Data Period</t>
  </si>
  <si>
    <t>Point structure CY22:</t>
  </si>
  <si>
    <t>Annual Survey target met (1.5 each x 4 items)</t>
  </si>
  <si>
    <t>Quarterly direct report data (days clients seen) (0.75 each x 8, with potential for 0.375 each in MI)</t>
  </si>
  <si>
    <t>Biannual CANS &amp; Annual ANSA report (2 each x 3 items, with potential for 1 each in MI for CANS items this reporting year)</t>
  </si>
  <si>
    <t>New point structure CY23:</t>
  </si>
  <si>
    <t>Quarterly MSR timely &amp; complete (0.75 each x 8 items)</t>
  </si>
  <si>
    <t>Biannual CANS &amp; Annual ANSA report (2 each x 3 items, with potential for 1 each in MI)</t>
  </si>
  <si>
    <t>HEDIS measures (points each TBD)</t>
  </si>
  <si>
    <t>[manual]</t>
  </si>
  <si>
    <t>Points left key:</t>
  </si>
  <si>
    <t>Time Period</t>
  </si>
  <si>
    <t>after 6/30/22 data submission</t>
  </si>
  <si>
    <t>after 9/30/22 data submission</t>
  </si>
  <si>
    <t>after 12/31/22 data submission</t>
  </si>
  <si>
    <t>after 3/31/23 data submission</t>
  </si>
  <si>
    <t>1. Transitioning EHR In the last 6 months</t>
  </si>
  <si>
    <t>Raw Data</t>
  </si>
  <si>
    <t>Target</t>
  </si>
  <si>
    <t>MI 90th Percentile</t>
  </si>
  <si>
    <t>MI Internal</t>
  </si>
  <si>
    <t>FOR DMH USE:</t>
  </si>
  <si>
    <t xml:space="preserve">Reasons for extend or potentially forgive MSR Reporting: </t>
  </si>
  <si>
    <t>Jan 2022</t>
  </si>
  <si>
    <t>Feb 2022</t>
  </si>
  <si>
    <t>Jan 2023</t>
  </si>
  <si>
    <t>Feb 2023</t>
  </si>
  <si>
    <t>March 2022</t>
  </si>
  <si>
    <t>April 2022</t>
  </si>
  <si>
    <t>May 2022</t>
  </si>
  <si>
    <t>June 2022</t>
  </si>
  <si>
    <t>July 2022</t>
  </si>
  <si>
    <t>August 2022</t>
  </si>
  <si>
    <t>Sept 2022</t>
  </si>
  <si>
    <t>Oct 2022</t>
  </si>
  <si>
    <t>Nov 2022</t>
  </si>
  <si>
    <t>Dec 2022</t>
  </si>
  <si>
    <t>March 2023</t>
  </si>
  <si>
    <t>April 2023</t>
  </si>
  <si>
    <t>May 2023</t>
  </si>
  <si>
    <t>June 2023</t>
  </si>
  <si>
    <t xml:space="preserve">Monthly Service Report (MSR) data must be shared with DMH, and corrected when errors are found. </t>
  </si>
  <si>
    <t>meaningful 
improvement</t>
  </si>
  <si>
    <t>CANS:
meaningful 
improvement
ANSA: n/a</t>
  </si>
  <si>
    <t>Quarterly direct report data (screening tools) (0.5 x 12, with potential for 0.25 each in MI)</t>
  </si>
  <si>
    <t xml:space="preserve">Scoring of timeliness and/or completeness must not be a barrier to accurate data. </t>
  </si>
  <si>
    <t>2. Agency / EHR vendor is actively working to troubleshoot a challenge -- agency must communicate with DMH on or before the deadline with expected timeline, which should be reasonable</t>
  </si>
  <si>
    <t xml:space="preserve">Monthly Service Report is due monthly. </t>
  </si>
  <si>
    <t>Client Satisfaction Surveys are due to VCP once annually in March, 2023.</t>
  </si>
  <si>
    <t>3. Staffing change in role(s) that report MSR data  -- agency must communicate with DMH on or before the deadline with expected timeline, which should be reasonable</t>
  </si>
  <si>
    <t>DMH Research &amp; Statistics: Jess Whitaker</t>
  </si>
  <si>
    <t>This should fall under the FY2023 DA agreement, data from calendar year 2022</t>
  </si>
  <si>
    <t>VCP sends to DMH Reporting Email (AHS.DMHReporting@vermont.gov; submitted annually in March)</t>
  </si>
  <si>
    <t>DMH Quality Team: Eva, agency sends to DMH Reporting Email (AHS.DMHReporting@vermont.gov)</t>
  </si>
  <si>
    <t xml:space="preserve">Monthly Service Report file for Medicaid clients receiving mental health services at the agency. </t>
  </si>
  <si>
    <t>Points possible</t>
  </si>
  <si>
    <t xml:space="preserve">* To continue giving agencies a 2 point buffer, two points will be given to all agencies before the first scoring period. </t>
  </si>
  <si>
    <t>Payment Possible</t>
  </si>
  <si>
    <r>
      <t>16%</t>
    </r>
    <r>
      <rPr>
        <sz val="8"/>
        <color theme="1"/>
        <rFont val="Calibri"/>
        <family val="2"/>
        <scheme val="minor"/>
      </rPr>
      <t>   </t>
    </r>
  </si>
  <si>
    <t>5 cumulative*</t>
  </si>
  <si>
    <t>12 cumulative</t>
  </si>
  <si>
    <t>17 cumulative</t>
  </si>
  <si>
    <t>32 cumulative</t>
  </si>
  <si>
    <t>February 2022, scored 3/31</t>
  </si>
  <si>
    <t>January 2022, scored 2/28</t>
  </si>
  <si>
    <t>March 2022, scored 4/30</t>
  </si>
  <si>
    <t>April 2022, scored 5/31</t>
  </si>
  <si>
    <t>May 2022, scored 6/30</t>
  </si>
  <si>
    <t>June 2022, scored 7/31</t>
  </si>
  <si>
    <t>July 2022, scored 8/31</t>
  </si>
  <si>
    <t>August 2022, scored 9/30</t>
  </si>
  <si>
    <t>September 2022, scored 10/31</t>
  </si>
  <si>
    <t>October 2022, scored 11/30</t>
  </si>
  <si>
    <t>November 2022, scored 12/31</t>
  </si>
  <si>
    <t>December 2022, scored 1/31</t>
  </si>
  <si>
    <t>for 12/1/21 - 6/30/22</t>
  </si>
  <si>
    <t>for 6/1/22 - 12/31/22</t>
  </si>
  <si>
    <t>data from dec 21-june 22, due sept 22</t>
  </si>
  <si>
    <t>data from june-dec 22, due march 2023</t>
  </si>
  <si>
    <t>**Information is now final for FY2023**</t>
  </si>
  <si>
    <t>Period of Performance</t>
  </si>
  <si>
    <t>January - March 2022</t>
  </si>
  <si>
    <t>January - June 2022</t>
  </si>
  <si>
    <t>January - September 2022</t>
  </si>
  <si>
    <t>January - December 2022</t>
  </si>
  <si>
    <t>FY23 Payment</t>
  </si>
  <si>
    <t>*Sept-22</t>
  </si>
  <si>
    <t>% of points eligible to earn</t>
  </si>
  <si>
    <t>up to 16%</t>
  </si>
  <si>
    <t>up to 38%</t>
  </si>
  <si>
    <t>up to 54%</t>
  </si>
  <si>
    <t>up to 100%</t>
  </si>
  <si>
    <t>Total possible points achieved</t>
  </si>
  <si>
    <t>*first payment will be made after September 2022 since provider agreemnts were not finalized until mid-October</t>
  </si>
  <si>
    <t>5 cumulative**</t>
  </si>
  <si>
    <t>**to continue giving agencies a two point buffer, two points will be given to all agencies before the first scoring period</t>
  </si>
  <si>
    <t>% of adult clients screened for depression
at intake</t>
  </si>
  <si>
    <t>% of adult clients screened for trauma at
intake</t>
  </si>
  <si>
    <t>% of adult clients screened for substance use at intake</t>
  </si>
  <si>
    <t>$ Value per point (CYFS+AMH)</t>
  </si>
  <si>
    <t>Updated for the FY23 provider agreement</t>
  </si>
  <si>
    <t>Points Earned</t>
  </si>
  <si>
    <t>Time 1</t>
  </si>
  <si>
    <t>Time 2</t>
  </si>
  <si>
    <t>Time 3</t>
  </si>
  <si>
    <t>Time 4</t>
  </si>
  <si>
    <t>Points Earned: 
Time 1</t>
  </si>
  <si>
    <t>Points Earned: 
Time 2</t>
  </si>
  <si>
    <t>Points Earned: 
Time 3</t>
  </si>
  <si>
    <t>Points Earned: 
Time 4</t>
  </si>
  <si>
    <t>Template for Network</t>
  </si>
  <si>
    <t>Points Possible Time 1</t>
  </si>
  <si>
    <t>Points Possible Time 2</t>
  </si>
  <si>
    <t>Points Possible Time 3</t>
  </si>
  <si>
    <t>Points Possible Time 4</t>
  </si>
  <si>
    <t>Cumulative Points at Time 1</t>
  </si>
  <si>
    <t>Cumulative Points at Time 2</t>
  </si>
  <si>
    <t>Cumulative Points at Time 3</t>
  </si>
  <si>
    <t>Cumulative Points at Time 4</t>
  </si>
  <si>
    <t xml:space="preserve">Points under </t>
  </si>
  <si>
    <t>Full VBP Earned?</t>
  </si>
  <si>
    <t>Payment Earned</t>
  </si>
  <si>
    <t>[DA/SSA]</t>
  </si>
  <si>
    <t>Weight timely</t>
  </si>
  <si>
    <t>Weight complete</t>
  </si>
  <si>
    <t>Weight target met</t>
  </si>
  <si>
    <t>Weight MI</t>
  </si>
  <si>
    <t>Monthly MSR timely &amp; complete (0.33 each x 24 items)</t>
  </si>
  <si>
    <t>https://mentalhealth.vermont.gov/document/screening-access-cans-specifications-value-based-payment</t>
  </si>
  <si>
    <t xml:space="preserve">These are in the process of being updated for CY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</si>
</sst>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CC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5" tint="0.39997558519241921"/>
      </bottom>
      <diagonal/>
    </border>
    <border>
      <left style="medium">
        <color indexed="64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/>
      <top style="thin">
        <color theme="5" tint="0.3999755851924192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7" fillId="11" borderId="0" applyNumberFormat="0" applyBorder="0" applyAlignment="0" applyProtection="0"/>
    <xf numFmtId="0" fontId="9" fillId="15" borderId="12" applyNumberFormat="0" applyAlignment="0" applyProtection="0"/>
    <xf numFmtId="0" fontId="12" fillId="0" borderId="0" applyNumberFormat="0" applyFill="0" applyBorder="0" applyAlignment="0" applyProtection="0"/>
    <xf numFmtId="0" fontId="13" fillId="0" borderId="0">
      <alignment horizontal="center" vertical="center"/>
    </xf>
    <xf numFmtId="44" fontId="1" fillId="0" borderId="0" applyFont="0" applyFill="0" applyBorder="0" applyAlignment="0" applyProtection="0"/>
  </cellStyleXfs>
  <cellXfs count="204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6" borderId="0" xfId="0" applyFill="1"/>
    <xf numFmtId="17" fontId="6" fillId="0" borderId="0" xfId="0" applyNumberFormat="1" applyFont="1"/>
    <xf numFmtId="10" fontId="6" fillId="0" borderId="0" xfId="0" applyNumberFormat="1" applyFont="1"/>
    <xf numFmtId="164" fontId="6" fillId="0" borderId="0" xfId="1" applyNumberFormat="1" applyFont="1" applyFill="1" applyBorder="1"/>
    <xf numFmtId="164" fontId="0" fillId="0" borderId="0" xfId="0" applyNumberFormat="1"/>
    <xf numFmtId="1" fontId="0" fillId="0" borderId="0" xfId="0" applyNumberFormat="1"/>
    <xf numFmtId="0" fontId="1" fillId="10" borderId="1" xfId="4" applyBorder="1" applyAlignment="1">
      <alignment horizontal="center" vertical="center" wrapText="1"/>
    </xf>
    <xf numFmtId="0" fontId="1" fillId="8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/>
    <xf numFmtId="0" fontId="0" fillId="12" borderId="1" xfId="0" applyFill="1" applyBorder="1"/>
    <xf numFmtId="0" fontId="0" fillId="1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0" fillId="14" borderId="0" xfId="0" applyFill="1"/>
    <xf numFmtId="0" fontId="0" fillId="14" borderId="1" xfId="0" applyFill="1" applyBorder="1"/>
    <xf numFmtId="0" fontId="2" fillId="0" borderId="8" xfId="0" applyFont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1" fillId="9" borderId="1" xfId="3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/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 applyAlignment="1">
      <alignment vertical="center"/>
    </xf>
    <xf numFmtId="0" fontId="10" fillId="16" borderId="15" xfId="0" applyFont="1" applyFill="1" applyBorder="1" applyAlignment="1">
      <alignment horizontal="center" vertical="center"/>
    </xf>
    <xf numFmtId="0" fontId="10" fillId="17" borderId="15" xfId="0" applyFont="1" applyFill="1" applyBorder="1" applyAlignment="1">
      <alignment horizontal="center" vertical="center"/>
    </xf>
    <xf numFmtId="0" fontId="10" fillId="18" borderId="15" xfId="0" applyFont="1" applyFill="1" applyBorder="1" applyAlignment="1">
      <alignment horizontal="center" vertical="center"/>
    </xf>
    <xf numFmtId="0" fontId="10" fillId="19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textRotation="45"/>
    </xf>
    <xf numFmtId="0" fontId="11" fillId="0" borderId="17" xfId="0" applyFont="1" applyBorder="1"/>
    <xf numFmtId="0" fontId="0" fillId="0" borderId="17" xfId="0" applyBorder="1"/>
    <xf numFmtId="0" fontId="2" fillId="0" borderId="19" xfId="0" applyFont="1" applyBorder="1"/>
    <xf numFmtId="0" fontId="0" fillId="0" borderId="19" xfId="0" applyBorder="1"/>
    <xf numFmtId="0" fontId="0" fillId="0" borderId="14" xfId="0" applyBorder="1"/>
    <xf numFmtId="0" fontId="2" fillId="0" borderId="0" xfId="0" applyFont="1"/>
    <xf numFmtId="0" fontId="0" fillId="0" borderId="22" xfId="0" applyBorder="1"/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20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1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0" borderId="21" xfId="0" applyBorder="1" applyAlignment="1">
      <alignment horizontal="center"/>
    </xf>
    <xf numFmtId="0" fontId="0" fillId="23" borderId="9" xfId="0" applyFill="1" applyBorder="1" applyAlignment="1">
      <alignment horizontal="center"/>
    </xf>
    <xf numFmtId="0" fontId="0" fillId="23" borderId="0" xfId="0" applyFill="1" applyAlignment="1">
      <alignment horizontal="center"/>
    </xf>
    <xf numFmtId="0" fontId="7" fillId="11" borderId="0" xfId="5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0" fillId="14" borderId="16" xfId="0" applyFill="1" applyBorder="1"/>
    <xf numFmtId="0" fontId="0" fillId="2" borderId="16" xfId="0" applyFill="1" applyBorder="1"/>
    <xf numFmtId="0" fontId="0" fillId="28" borderId="1" xfId="0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0" fillId="29" borderId="9" xfId="0" applyFill="1" applyBorder="1"/>
    <xf numFmtId="0" fontId="0" fillId="29" borderId="15" xfId="0" applyFill="1" applyBorder="1"/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9" fillId="15" borderId="12" xfId="6" applyNumberFormat="1" applyAlignment="1">
      <alignment vertical="center"/>
    </xf>
    <xf numFmtId="9" fontId="9" fillId="15" borderId="23" xfId="6" applyNumberFormat="1" applyBorder="1" applyAlignment="1">
      <alignment vertical="center"/>
    </xf>
    <xf numFmtId="9" fontId="0" fillId="0" borderId="19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1" fillId="0" borderId="9" xfId="8" applyFont="1" applyBorder="1">
      <alignment horizontal="center" vertical="center"/>
    </xf>
    <xf numFmtId="0" fontId="4" fillId="0" borderId="0" xfId="0" applyFont="1"/>
    <xf numFmtId="9" fontId="0" fillId="0" borderId="0" xfId="0" applyNumberFormat="1" applyAlignment="1">
      <alignment horizontal="center"/>
    </xf>
    <xf numFmtId="0" fontId="15" fillId="30" borderId="24" xfId="0" applyFont="1" applyFill="1" applyBorder="1" applyAlignment="1">
      <alignment horizontal="center"/>
    </xf>
    <xf numFmtId="0" fontId="0" fillId="31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1" borderId="26" xfId="0" applyFill="1" applyBorder="1" applyAlignment="1">
      <alignment horizontal="center"/>
    </xf>
    <xf numFmtId="0" fontId="0" fillId="31" borderId="27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32" borderId="2" xfId="0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24" borderId="1" xfId="0" applyFill="1" applyBorder="1" applyAlignment="1" applyProtection="1">
      <alignment horizontal="center"/>
      <protection locked="0"/>
    </xf>
    <xf numFmtId="0" fontId="0" fillId="24" borderId="22" xfId="0" applyFill="1" applyBorder="1" applyAlignment="1" applyProtection="1">
      <alignment horizontal="center"/>
      <protection locked="0"/>
    </xf>
    <xf numFmtId="9" fontId="0" fillId="24" borderId="1" xfId="1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9" fontId="0" fillId="0" borderId="9" xfId="0" applyNumberFormat="1" applyBorder="1" applyAlignment="1">
      <alignment horizontal="center"/>
    </xf>
    <xf numFmtId="0" fontId="2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0" fontId="0" fillId="24" borderId="1" xfId="0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9" fontId="18" fillId="0" borderId="31" xfId="0" applyNumberFormat="1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24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25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44" fontId="0" fillId="0" borderId="0" xfId="9" applyFont="1" applyFill="1" applyBorder="1" applyAlignment="1">
      <alignment horizontal="center" vertical="center"/>
    </xf>
    <xf numFmtId="44" fontId="0" fillId="0" borderId="0" xfId="9" applyFont="1"/>
    <xf numFmtId="0" fontId="12" fillId="27" borderId="18" xfId="7" applyFill="1" applyBorder="1" applyAlignment="1" applyProtection="1">
      <alignment horizontal="center" vertical="center"/>
      <protection locked="0"/>
    </xf>
    <xf numFmtId="0" fontId="12" fillId="27" borderId="19" xfId="7" applyFill="1" applyBorder="1" applyAlignment="1" applyProtection="1">
      <alignment horizontal="center" vertical="center"/>
      <protection locked="0"/>
    </xf>
    <xf numFmtId="0" fontId="12" fillId="27" borderId="14" xfId="7" applyFill="1" applyBorder="1" applyAlignment="1" applyProtection="1">
      <alignment horizontal="center" vertical="center"/>
      <protection locked="0"/>
    </xf>
    <xf numFmtId="0" fontId="12" fillId="27" borderId="20" xfId="7" applyFill="1" applyBorder="1" applyAlignment="1" applyProtection="1">
      <alignment horizontal="center" vertical="center"/>
      <protection locked="0"/>
    </xf>
    <xf numFmtId="0" fontId="12" fillId="27" borderId="0" xfId="7" applyFill="1" applyBorder="1" applyAlignment="1" applyProtection="1">
      <alignment horizontal="center" vertical="center"/>
      <protection locked="0"/>
    </xf>
    <xf numFmtId="0" fontId="12" fillId="27" borderId="16" xfId="7" applyFill="1" applyBorder="1" applyAlignment="1" applyProtection="1">
      <alignment horizontal="center" vertical="center"/>
      <protection locked="0"/>
    </xf>
    <xf numFmtId="0" fontId="12" fillId="27" borderId="21" xfId="7" applyFill="1" applyBorder="1" applyAlignment="1" applyProtection="1">
      <alignment horizontal="center" vertical="center"/>
      <protection locked="0"/>
    </xf>
    <xf numFmtId="0" fontId="12" fillId="27" borderId="9" xfId="7" applyFill="1" applyBorder="1" applyAlignment="1" applyProtection="1">
      <alignment horizontal="center" vertical="center"/>
      <protection locked="0"/>
    </xf>
    <xf numFmtId="0" fontId="12" fillId="27" borderId="15" xfId="7" applyFill="1" applyBorder="1" applyAlignment="1" applyProtection="1">
      <alignment horizontal="center" vertical="center"/>
      <protection locked="0"/>
    </xf>
    <xf numFmtId="0" fontId="0" fillId="25" borderId="1" xfId="0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0" fillId="12" borderId="22" xfId="0" applyFill="1" applyBorder="1" applyAlignment="1">
      <alignment horizontal="center" wrapText="1"/>
    </xf>
    <xf numFmtId="0" fontId="0" fillId="2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26" borderId="1" xfId="0" applyFill="1" applyBorder="1" applyAlignment="1">
      <alignment horizontal="center" wrapText="1"/>
    </xf>
    <xf numFmtId="0" fontId="0" fillId="0" borderId="2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25" borderId="3" xfId="0" applyFont="1" applyFill="1" applyBorder="1" applyAlignment="1">
      <alignment horizontal="center"/>
    </xf>
    <xf numFmtId="0" fontId="8" fillId="25" borderId="10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0" fontId="21" fillId="26" borderId="33" xfId="0" applyFont="1" applyFill="1" applyBorder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44" fontId="0" fillId="24" borderId="34" xfId="9" applyFont="1" applyFill="1" applyBorder="1" applyAlignment="1">
      <alignment horizontal="center" vertical="center"/>
    </xf>
    <xf numFmtId="44" fontId="0" fillId="24" borderId="11" xfId="9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/>
    </xf>
    <xf numFmtId="0" fontId="10" fillId="17" borderId="7" xfId="0" applyFont="1" applyFill="1" applyBorder="1" applyAlignment="1">
      <alignment horizontal="center" vertical="center"/>
    </xf>
    <xf numFmtId="0" fontId="10" fillId="17" borderId="8" xfId="0" applyFont="1" applyFill="1" applyBorder="1" applyAlignment="1">
      <alignment horizontal="center" vertical="center"/>
    </xf>
    <xf numFmtId="0" fontId="10" fillId="18" borderId="13" xfId="0" applyFont="1" applyFill="1" applyBorder="1" applyAlignment="1">
      <alignment horizontal="center" vertical="center"/>
    </xf>
    <xf numFmtId="0" fontId="10" fillId="18" borderId="7" xfId="0" applyFont="1" applyFill="1" applyBorder="1" applyAlignment="1">
      <alignment horizontal="center" vertical="center"/>
    </xf>
    <xf numFmtId="0" fontId="10" fillId="18" borderId="8" xfId="0" applyFont="1" applyFill="1" applyBorder="1" applyAlignment="1">
      <alignment horizontal="center" vertical="center"/>
    </xf>
    <xf numFmtId="0" fontId="10" fillId="19" borderId="13" xfId="0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horizontal="center" vertical="center"/>
    </xf>
    <xf numFmtId="0" fontId="10" fillId="19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/>
    </xf>
    <xf numFmtId="0" fontId="0" fillId="12" borderId="0" xfId="0" applyFill="1" applyAlignment="1">
      <alignment horizontal="left" wrapText="1"/>
    </xf>
    <xf numFmtId="0" fontId="0" fillId="12" borderId="16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6" xfId="0" applyFill="1" applyBorder="1" applyAlignment="1">
      <alignment horizontal="left" wrapText="1"/>
    </xf>
    <xf numFmtId="0" fontId="0" fillId="13" borderId="0" xfId="0" applyFill="1" applyAlignment="1">
      <alignment horizontal="left" wrapText="1"/>
    </xf>
    <xf numFmtId="0" fontId="0" fillId="13" borderId="16" xfId="0" applyFill="1" applyBorder="1" applyAlignment="1">
      <alignment horizontal="left" wrapText="1"/>
    </xf>
    <xf numFmtId="0" fontId="0" fillId="12" borderId="9" xfId="0" applyFill="1" applyBorder="1" applyAlignment="1">
      <alignment horizontal="left" wrapText="1"/>
    </xf>
    <xf numFmtId="0" fontId="0" fillId="12" borderId="15" xfId="0" applyFill="1" applyBorder="1" applyAlignment="1">
      <alignment horizontal="left" wrapText="1"/>
    </xf>
    <xf numFmtId="0" fontId="22" fillId="0" borderId="0" xfId="0" applyFont="1"/>
    <xf numFmtId="0" fontId="23" fillId="0" borderId="0" xfId="7" applyFont="1"/>
  </cellXfs>
  <cellStyles count="10">
    <cellStyle name="20% - Accent1" xfId="2" builtinId="30"/>
    <cellStyle name="20% - Accent2" xfId="3" builtinId="34"/>
    <cellStyle name="20% - Accent5" xfId="4" builtinId="46"/>
    <cellStyle name="Calculation" xfId="6" builtinId="22"/>
    <cellStyle name="Currency" xfId="9" builtinId="4"/>
    <cellStyle name="Good" xfId="5" builtinId="26"/>
    <cellStyle name="Hyperlink" xfId="7" builtinId="8"/>
    <cellStyle name="Normal" xfId="0" builtinId="0"/>
    <cellStyle name="Percent" xfId="1" builtinId="5"/>
    <cellStyle name="Style 1" xfId="8" xr:uid="{43A92FEF-13E4-4373-AF33-4531C2256B11}"/>
  </cellStyles>
  <dxfs count="2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0.000%"/>
      <fill>
        <patternFill patternType="none">
          <fgColor indexed="64"/>
          <bgColor indexed="65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2" formatCode="mmm\-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45" wrapText="0" indent="0" justifyLastLine="0" shrinkToFit="0" readingOrder="0"/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BE-4EB1-9DD2-219090F025E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BE-4EB1-9DD2-219090F025E6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BE-4EB1-9DD2-219090F025E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5BE-4EB1-9DD2-219090F025E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5BE-4EB1-9DD2-219090F025E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Monthly MSR timely &amp; complete (.5 each x 24 items)</c:v>
              </c:pt>
              <c:pt idx="1">
                <c:v>Annual Survey target met (2 each x 4 items)</c:v>
              </c:pt>
              <c:pt idx="2">
                <c:v>Quarterly direct report data (days clients seen) (.25 x 16)</c:v>
              </c:pt>
              <c:pt idx="3">
                <c:v>Quartly direct report data (screening tools) (0.16625 x 24)</c:v>
              </c:pt>
              <c:pt idx="4">
                <c:v>Biannual CANS report (1 each x 4 items)</c:v>
              </c:pt>
            </c:strLit>
          </c:cat>
          <c:val>
            <c:numLit>
              <c:formatCode>General</c:formatCode>
              <c:ptCount val="5"/>
              <c:pt idx="0">
                <c:v>12</c:v>
              </c:pt>
              <c:pt idx="1">
                <c:v>8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A-05BE-4EB1-9DD2-219090F025E6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5BE-4EB1-9DD2-219090F025E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5BE-4EB1-9DD2-219090F025E6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5BE-4EB1-9DD2-219090F025E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05BE-4EB1-9DD2-219090F025E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05BE-4EB1-9DD2-219090F025E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Monthly MSR timely &amp; complete (.5 each x 24 items)</c:v>
              </c:pt>
              <c:pt idx="1">
                <c:v>Annual Survey target met (2 each x 4 items)</c:v>
              </c:pt>
              <c:pt idx="2">
                <c:v>Quarterly direct report data (days clients seen) (.25 x 16)</c:v>
              </c:pt>
              <c:pt idx="3">
                <c:v>Quartly direct report data (screening tools) (0.16625 x 24)</c:v>
              </c:pt>
              <c:pt idx="4">
                <c:v>Biannual CANS report (1 each x 4 items)</c:v>
              </c:pt>
            </c:strLit>
          </c:cat>
          <c:val>
            <c:numLit>
              <c:formatCode>General</c:formatCode>
              <c:ptCount val="5"/>
              <c:pt idx="0">
                <c:v>12</c:v>
              </c:pt>
              <c:pt idx="1">
                <c:v>8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5-05BE-4EB1-9DD2-219090F025E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6</xdr:row>
      <xdr:rowOff>142875</xdr:rowOff>
    </xdr:from>
    <xdr:to>
      <xdr:col>14</xdr:col>
      <xdr:colOff>585</xdr:colOff>
      <xdr:row>22</xdr:row>
      <xdr:rowOff>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330014-DA79-E2A9-F0B7-F930998B7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50" y="1390650"/>
          <a:ext cx="4191585" cy="291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428625</xdr:colOff>
      <xdr:row>10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127597-B147-491F-AD69-884F6D8C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152400</xdr:colOff>
      <xdr:row>1</xdr:row>
      <xdr:rowOff>6927</xdr:rowOff>
    </xdr:from>
    <xdr:to>
      <xdr:col>18</xdr:col>
      <xdr:colOff>428919</xdr:colOff>
      <xdr:row>11</xdr:row>
      <xdr:rowOff>140562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0C21AD2-A41F-8163-FA23-B5B20D013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3636" y="187036"/>
          <a:ext cx="2105319" cy="2038635"/>
        </a:xfrm>
        <a:prstGeom prst="rect">
          <a:avLst/>
        </a:prstGeom>
      </xdr:spPr>
    </xdr:pic>
    <xdr:clientData/>
  </xdr:twoCellAnchor>
  <xdr:twoCellAnchor editAs="oneCell">
    <xdr:from>
      <xdr:col>15</xdr:col>
      <xdr:colOff>69273</xdr:colOff>
      <xdr:row>14</xdr:row>
      <xdr:rowOff>138545</xdr:rowOff>
    </xdr:from>
    <xdr:to>
      <xdr:col>18</xdr:col>
      <xdr:colOff>583950</xdr:colOff>
      <xdr:row>26</xdr:row>
      <xdr:rowOff>86904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7AED985-0099-4F8E-1F84-A2A3F4165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90509" y="2805545"/>
          <a:ext cx="2343477" cy="22482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yon, Eva (they/them)" id="{8DBF823B-480D-46A9-9DD4-E80E3B8AD8EB}" userId="S::Eva.Dayon@vermont.gov::a8120576-e872-45e0-8d03-acf015564d8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B46EBA-241A-4BFB-AEA9-07528C255ACD}" name="Table3" displayName="Table3" ref="B1:L20" totalsRowShown="0" headerRowDxfId="28">
  <autoFilter ref="B1:L20" xr:uid="{E3B46EBA-241A-4BFB-AEA9-07528C255ACD}"/>
  <tableColumns count="11">
    <tableColumn id="1" xr3:uid="{AB7CDF3D-CAD9-4732-8A5C-6FCAEA56C478}" name="Year" dataDxfId="27"/>
    <tableColumn id="2" xr3:uid="{47E329A8-7F35-4C36-92CD-0930EB50C156}" name="Data Period"/>
    <tableColumn id="3" xr3:uid="{9B77EF11-28E7-4791-9773-2DEBA26809F6}" name="5 day access" dataDxfId="26"/>
    <tableColumn id="4" xr3:uid="{3C98005B-B16D-4453-92F2-B87A2440CF23}" name="14 day access" dataDxfId="25"/>
    <tableColumn id="5" xr3:uid="{5C4DB063-8E37-45E4-890A-551CA31977BA}" name="depression screen" dataDxfId="24"/>
    <tableColumn id="6" xr3:uid="{085B21C5-0465-4B2B-A02A-F21660644ABA}" name="substance  screen" dataDxfId="23"/>
    <tableColumn id="7" xr3:uid="{69AD6498-075C-4AAA-8547-85E0C20BCC8F}" name="trauma screen" dataDxfId="22"/>
    <tableColumn id="8" xr3:uid="{1A270615-5CA0-40BB-A4D7-350ACAC3DFB6}" name="CANS" dataDxfId="21"/>
    <tableColumn id="9" xr3:uid="{82BCDEFD-77FF-4768-9DA4-1FB33174A443}" name="ANSA" dataDxfId="20"/>
    <tableColumn id="10" xr3:uid="{93B1DED6-DDDE-430E-A513-9213D8D99428}" name="HEDIS #1" dataDxfId="19"/>
    <tableColumn id="11" xr3:uid="{1D99E861-B96F-43CF-9F03-3279FC40C8F5}" name="HEDIS #2" dataDxfId="1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44B734-6DF2-4A76-8A98-C7856383E5B9}" name="Table1" displayName="Table1" ref="A5:D9" totalsRowShown="0" headerRowDxfId="17">
  <autoFilter ref="A5:D9" xr:uid="{B044B734-6DF2-4A76-8A98-C7856383E5B9}"/>
  <tableColumns count="4">
    <tableColumn id="1" xr3:uid="{22A5E0E8-4FDE-4AAD-B9BF-00752CFA60CA}" name="Period of Performance"/>
    <tableColumn id="2" xr3:uid="{CDA036A2-B7A7-4236-B77D-68A11689CEF7}" name="FY23 Payment" dataDxfId="16"/>
    <tableColumn id="3" xr3:uid="{17B8B643-270D-4956-A08B-1FF236A0B928}" name="% of points eligible to earn"/>
    <tableColumn id="4" xr3:uid="{86DFB7E9-3FFD-494B-AB3F-5DD76A6E0E90}" name="Total possible points achieved" dataDxfId="15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D2E07E-19DF-4552-A237-62C56D7AE89F}" name="Table2" displayName="Table2" ref="A14:G22" totalsRowShown="0" headerRowDxfId="14" dataDxfId="13">
  <autoFilter ref="A14:G22" xr:uid="{DED2E07E-19DF-4552-A237-62C56D7AE89F}"/>
  <tableColumns count="7">
    <tableColumn id="1" xr3:uid="{E1FEE273-99DE-41DF-B0E1-627F26E50A4D}" name="Email Date" dataDxfId="12"/>
    <tableColumn id="2" xr3:uid="{C669DB70-29E6-4DF6-8753-D508CB3A8D05}" name="Agency" dataDxfId="11"/>
    <tableColumn id="3" xr3:uid="{8C83D13C-4B66-445A-9C31-2FB43C2A4293}" name="Item" dataDxfId="10"/>
    <tableColumn id="4" xr3:uid="{E0A66045-5C3A-4742-B2C9-C299353E2400}" name="Time Impact" dataDxfId="9"/>
    <tableColumn id="5" xr3:uid="{BC3A50EF-1BB2-4CB9-8EDE-388F33684014}" name="Points Impact" dataDxfId="8"/>
    <tableColumn id="6" xr3:uid="{AF2F5F65-F7AC-4154-A0B4-56A555EAE9A7}" name="Decision" dataDxfId="7"/>
    <tableColumn id="7" xr3:uid="{E5A4620F-A238-4391-954D-19C61DBE0D7B}" name="Final?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2-06-01T15:33:40.40" personId="{8DBF823B-480D-46A9-9DD4-E80E3B8AD8EB}" id="{C2CD73D2-284F-4F05-BC3D-0C59D458687F}">
    <text>manual entry of 0 or 1</text>
  </threadedComment>
  <threadedComment ref="E17" dT="2022-06-01T15:33:49.11" personId="{8DBF823B-480D-46A9-9DD4-E80E3B8AD8EB}" id="{921E72B3-00AB-4F4B-8267-19B512454E4A}">
    <text>manual entry</text>
  </threadedComment>
  <threadedComment ref="G22" dT="2022-05-14T01:53:25.94" personId="{8DBF823B-480D-46A9-9DD4-E80E3B8AD8EB}" id="{49284AEE-F166-4A98-BF0B-6A99EE7BBBAB}">
    <text>input as average of CY 2020 &amp; 2021 measures for agency &amp; program + 5</text>
  </threadedComment>
  <threadedComment ref="G31" dT="2022-05-14T01:53:59.48" personId="{8DBF823B-480D-46A9-9DD4-E80E3B8AD8EB}" id="{C608727B-D56F-466E-85CD-50460F7F71E2}">
    <text>input following logic above</text>
  </threadedComment>
  <threadedComment ref="G44" dT="2022-05-14T01:54:10.35" personId="{8DBF823B-480D-46A9-9DD4-E80E3B8AD8EB}" id="{115CFC5A-9502-4146-9C66-B8C1AFE5EB44}">
    <text>input following logic above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S.DMHReporting@vermont.gov?subject=Value%20Based%20Payment%20Reporting%20for%20DMH%20Quality%20Tea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alhealth.vermont.gov/document/screening-access-cans-specifications-value-based-paymen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793C-7700-47DA-8D28-A42234E661A9}">
  <dimension ref="A1:T101"/>
  <sheetViews>
    <sheetView tabSelected="1" zoomScale="110" zoomScaleNormal="110" workbookViewId="0">
      <selection activeCell="D105" sqref="D105"/>
    </sheetView>
  </sheetViews>
  <sheetFormatPr defaultRowHeight="14.4" x14ac:dyDescent="0.3"/>
  <cols>
    <col min="1" max="1" width="29.88671875" customWidth="1"/>
    <col min="2" max="2" width="13.6640625" customWidth="1"/>
    <col min="3" max="3" width="13.88671875" bestFit="1" customWidth="1"/>
    <col min="20" max="32" width="0" hidden="1" customWidth="1"/>
  </cols>
  <sheetData>
    <row r="1" spans="1:20" ht="21" x14ac:dyDescent="0.4">
      <c r="A1" s="53" t="s">
        <v>70</v>
      </c>
      <c r="B1" s="54"/>
      <c r="C1" s="54"/>
      <c r="D1" s="54"/>
    </row>
    <row r="2" spans="1:20" ht="15" thickBot="1" x14ac:dyDescent="0.35">
      <c r="A2" t="s">
        <v>71</v>
      </c>
    </row>
    <row r="3" spans="1:20" x14ac:dyDescent="0.3">
      <c r="I3" s="144" t="s">
        <v>111</v>
      </c>
      <c r="J3" s="145"/>
      <c r="K3" s="146"/>
      <c r="T3" t="s">
        <v>73</v>
      </c>
    </row>
    <row r="4" spans="1:20" x14ac:dyDescent="0.3">
      <c r="A4" s="39" t="s">
        <v>23</v>
      </c>
      <c r="B4" s="156" t="s">
        <v>85</v>
      </c>
      <c r="C4" s="156"/>
      <c r="D4" s="156"/>
      <c r="E4" s="156"/>
      <c r="F4" s="156"/>
      <c r="I4" s="147"/>
      <c r="J4" s="148"/>
      <c r="K4" s="149"/>
      <c r="T4" t="s">
        <v>85</v>
      </c>
    </row>
    <row r="5" spans="1:20" ht="15" thickBot="1" x14ac:dyDescent="0.35">
      <c r="A5" s="39" t="s">
        <v>72</v>
      </c>
      <c r="B5" s="156" t="s">
        <v>85</v>
      </c>
      <c r="C5" s="156"/>
      <c r="D5" s="156"/>
      <c r="E5" s="156"/>
      <c r="F5" s="156"/>
      <c r="I5" s="150"/>
      <c r="J5" s="151"/>
      <c r="K5" s="152"/>
      <c r="T5" t="s">
        <v>74</v>
      </c>
    </row>
    <row r="6" spans="1:20" ht="15" thickBot="1" x14ac:dyDescent="0.35">
      <c r="T6" t="s">
        <v>81</v>
      </c>
    </row>
    <row r="7" spans="1:20" x14ac:dyDescent="0.3">
      <c r="A7" s="158" t="s">
        <v>102</v>
      </c>
      <c r="B7" s="55" t="s">
        <v>90</v>
      </c>
      <c r="C7" s="56"/>
      <c r="D7" s="56"/>
      <c r="E7" s="60" t="s">
        <v>58</v>
      </c>
      <c r="F7" s="57"/>
      <c r="T7" t="s">
        <v>75</v>
      </c>
    </row>
    <row r="8" spans="1:20" x14ac:dyDescent="0.3">
      <c r="A8" s="159"/>
      <c r="B8" s="157" t="s">
        <v>91</v>
      </c>
      <c r="C8" s="35" t="s">
        <v>93</v>
      </c>
      <c r="D8" s="116"/>
      <c r="E8" s="92" t="e">
        <f>D8/D9</f>
        <v>#DIV/0!</v>
      </c>
      <c r="F8" s="44"/>
      <c r="T8" t="s">
        <v>82</v>
      </c>
    </row>
    <row r="9" spans="1:20" x14ac:dyDescent="0.3">
      <c r="A9" s="159"/>
      <c r="B9" s="157"/>
      <c r="C9" s="35" t="s">
        <v>92</v>
      </c>
      <c r="D9" s="116"/>
      <c r="E9" s="92"/>
      <c r="F9" s="44"/>
      <c r="T9" t="s">
        <v>76</v>
      </c>
    </row>
    <row r="10" spans="1:20" x14ac:dyDescent="0.3">
      <c r="A10" s="159"/>
      <c r="D10" s="3"/>
      <c r="E10" s="12"/>
      <c r="F10" s="44"/>
      <c r="T10" t="s">
        <v>77</v>
      </c>
    </row>
    <row r="11" spans="1:20" x14ac:dyDescent="0.3">
      <c r="A11" s="159"/>
      <c r="B11" s="58" t="s">
        <v>94</v>
      </c>
      <c r="D11" s="3"/>
      <c r="E11" s="61" t="s">
        <v>59</v>
      </c>
      <c r="F11" s="44"/>
      <c r="T11" t="s">
        <v>78</v>
      </c>
    </row>
    <row r="12" spans="1:20" x14ac:dyDescent="0.3">
      <c r="A12" s="159"/>
      <c r="B12" s="153" t="s">
        <v>97</v>
      </c>
      <c r="C12" s="35" t="s">
        <v>93</v>
      </c>
      <c r="D12" s="116"/>
      <c r="E12" s="92" t="e">
        <f>D12/D13</f>
        <v>#DIV/0!</v>
      </c>
      <c r="F12" s="44"/>
      <c r="T12" t="s">
        <v>79</v>
      </c>
    </row>
    <row r="13" spans="1:20" x14ac:dyDescent="0.3">
      <c r="A13" s="159"/>
      <c r="B13" s="153"/>
      <c r="C13" s="35" t="s">
        <v>92</v>
      </c>
      <c r="D13" s="116"/>
      <c r="E13" s="92"/>
      <c r="F13" s="44"/>
      <c r="T13" t="s">
        <v>80</v>
      </c>
    </row>
    <row r="14" spans="1:20" x14ac:dyDescent="0.3">
      <c r="A14" s="159"/>
      <c r="D14" s="3"/>
      <c r="E14" s="12"/>
      <c r="F14" s="44"/>
      <c r="T14" t="s">
        <v>83</v>
      </c>
    </row>
    <row r="15" spans="1:20" x14ac:dyDescent="0.3">
      <c r="A15" s="159"/>
      <c r="B15" s="58" t="s">
        <v>95</v>
      </c>
      <c r="D15" s="3"/>
      <c r="E15" s="61" t="s">
        <v>60</v>
      </c>
      <c r="F15" s="44"/>
    </row>
    <row r="16" spans="1:20" x14ac:dyDescent="0.3">
      <c r="A16" s="159"/>
      <c r="B16" s="161" t="s">
        <v>98</v>
      </c>
      <c r="C16" s="35" t="s">
        <v>93</v>
      </c>
      <c r="D16" s="116"/>
      <c r="E16" s="92" t="e">
        <f>D16/D17</f>
        <v>#DIV/0!</v>
      </c>
      <c r="F16" s="44"/>
      <c r="T16" t="s">
        <v>84</v>
      </c>
    </row>
    <row r="17" spans="1:20" x14ac:dyDescent="0.3">
      <c r="A17" s="159"/>
      <c r="B17" s="161"/>
      <c r="C17" s="35" t="s">
        <v>92</v>
      </c>
      <c r="D17" s="116"/>
      <c r="E17" s="92"/>
      <c r="F17" s="44"/>
      <c r="T17" t="s">
        <v>85</v>
      </c>
    </row>
    <row r="18" spans="1:20" x14ac:dyDescent="0.3">
      <c r="A18" s="159"/>
      <c r="D18" s="3"/>
      <c r="E18" s="12"/>
      <c r="F18" s="44"/>
      <c r="T18" t="s">
        <v>86</v>
      </c>
    </row>
    <row r="19" spans="1:20" x14ac:dyDescent="0.3">
      <c r="A19" s="159"/>
      <c r="B19" s="58" t="s">
        <v>96</v>
      </c>
      <c r="D19" s="3"/>
      <c r="E19" s="61" t="s">
        <v>61</v>
      </c>
      <c r="F19" s="44"/>
      <c r="T19" t="s">
        <v>87</v>
      </c>
    </row>
    <row r="20" spans="1:20" x14ac:dyDescent="0.3">
      <c r="A20" s="159"/>
      <c r="B20" s="154" t="s">
        <v>99</v>
      </c>
      <c r="C20" s="35" t="s">
        <v>93</v>
      </c>
      <c r="D20" s="116"/>
      <c r="E20" s="92" t="e">
        <f>D20/D21</f>
        <v>#DIV/0!</v>
      </c>
      <c r="F20" s="44"/>
      <c r="T20" t="s">
        <v>88</v>
      </c>
    </row>
    <row r="21" spans="1:20" ht="15" thickBot="1" x14ac:dyDescent="0.35">
      <c r="A21" s="160"/>
      <c r="B21" s="155"/>
      <c r="C21" s="59" t="s">
        <v>92</v>
      </c>
      <c r="D21" s="117"/>
      <c r="E21" s="92"/>
      <c r="F21" s="41"/>
      <c r="T21" t="s">
        <v>89</v>
      </c>
    </row>
    <row r="22" spans="1:20" ht="15" thickBot="1" x14ac:dyDescent="0.35">
      <c r="D22" s="3"/>
      <c r="E22" s="12"/>
    </row>
    <row r="23" spans="1:20" x14ac:dyDescent="0.3">
      <c r="A23" s="158" t="s">
        <v>103</v>
      </c>
      <c r="B23" s="55" t="s">
        <v>90</v>
      </c>
      <c r="C23" s="56"/>
      <c r="D23" s="72"/>
      <c r="E23" s="60" t="s">
        <v>58</v>
      </c>
      <c r="F23" s="57"/>
    </row>
    <row r="24" spans="1:20" x14ac:dyDescent="0.3">
      <c r="A24" s="159"/>
      <c r="B24" s="157" t="s">
        <v>91</v>
      </c>
      <c r="C24" s="35" t="s">
        <v>93</v>
      </c>
      <c r="D24" s="116"/>
      <c r="E24" s="92" t="e">
        <f>D24/D25</f>
        <v>#DIV/0!</v>
      </c>
      <c r="F24" s="44"/>
    </row>
    <row r="25" spans="1:20" x14ac:dyDescent="0.3">
      <c r="A25" s="159"/>
      <c r="B25" s="157"/>
      <c r="C25" s="35" t="s">
        <v>92</v>
      </c>
      <c r="D25" s="116"/>
      <c r="E25" s="92"/>
      <c r="F25" s="44"/>
    </row>
    <row r="26" spans="1:20" x14ac:dyDescent="0.3">
      <c r="A26" s="159"/>
      <c r="D26" s="3"/>
      <c r="E26" s="12"/>
      <c r="F26" s="44"/>
    </row>
    <row r="27" spans="1:20" x14ac:dyDescent="0.3">
      <c r="A27" s="159"/>
      <c r="B27" s="58" t="s">
        <v>94</v>
      </c>
      <c r="D27" s="3"/>
      <c r="E27" s="61" t="s">
        <v>59</v>
      </c>
      <c r="F27" s="44"/>
    </row>
    <row r="28" spans="1:20" x14ac:dyDescent="0.3">
      <c r="A28" s="159"/>
      <c r="B28" s="153" t="s">
        <v>97</v>
      </c>
      <c r="C28" s="35" t="s">
        <v>93</v>
      </c>
      <c r="D28" s="116"/>
      <c r="E28" s="92" t="e">
        <f>D28/D29</f>
        <v>#DIV/0!</v>
      </c>
      <c r="F28" s="44"/>
    </row>
    <row r="29" spans="1:20" x14ac:dyDescent="0.3">
      <c r="A29" s="159"/>
      <c r="B29" s="153"/>
      <c r="C29" s="35" t="s">
        <v>92</v>
      </c>
      <c r="D29" s="116"/>
      <c r="E29" s="92"/>
      <c r="F29" s="44"/>
    </row>
    <row r="30" spans="1:20" x14ac:dyDescent="0.3">
      <c r="A30" s="159"/>
      <c r="D30" s="3"/>
      <c r="E30" s="12"/>
      <c r="F30" s="44"/>
    </row>
    <row r="31" spans="1:20" x14ac:dyDescent="0.3">
      <c r="A31" s="159"/>
      <c r="B31" s="58" t="s">
        <v>95</v>
      </c>
      <c r="D31" s="3"/>
      <c r="E31" s="61" t="s">
        <v>60</v>
      </c>
      <c r="F31" s="44"/>
    </row>
    <row r="32" spans="1:20" x14ac:dyDescent="0.3">
      <c r="A32" s="159"/>
      <c r="B32" s="161" t="s">
        <v>98</v>
      </c>
      <c r="C32" s="35" t="s">
        <v>93</v>
      </c>
      <c r="D32" s="116"/>
      <c r="E32" s="92" t="e">
        <f>D32/D33</f>
        <v>#DIV/0!</v>
      </c>
      <c r="F32" s="44"/>
    </row>
    <row r="33" spans="1:6" x14ac:dyDescent="0.3">
      <c r="A33" s="159"/>
      <c r="B33" s="161"/>
      <c r="C33" s="35" t="s">
        <v>92</v>
      </c>
      <c r="D33" s="116"/>
      <c r="E33" s="92"/>
      <c r="F33" s="44"/>
    </row>
    <row r="34" spans="1:6" x14ac:dyDescent="0.3">
      <c r="A34" s="159"/>
      <c r="D34" s="3"/>
      <c r="E34" s="12"/>
      <c r="F34" s="44"/>
    </row>
    <row r="35" spans="1:6" x14ac:dyDescent="0.3">
      <c r="A35" s="159"/>
      <c r="B35" s="58" t="s">
        <v>96</v>
      </c>
      <c r="D35" s="3"/>
      <c r="E35" s="61" t="s">
        <v>61</v>
      </c>
      <c r="F35" s="44"/>
    </row>
    <row r="36" spans="1:6" x14ac:dyDescent="0.3">
      <c r="A36" s="159"/>
      <c r="B36" s="154" t="s">
        <v>99</v>
      </c>
      <c r="C36" s="35" t="s">
        <v>93</v>
      </c>
      <c r="D36" s="116"/>
      <c r="E36" s="92" t="e">
        <f>D36/D37</f>
        <v>#DIV/0!</v>
      </c>
      <c r="F36" s="44"/>
    </row>
    <row r="37" spans="1:6" ht="15" thickBot="1" x14ac:dyDescent="0.35">
      <c r="A37" s="160"/>
      <c r="B37" s="155"/>
      <c r="C37" s="59" t="s">
        <v>92</v>
      </c>
      <c r="D37" s="117"/>
      <c r="E37" s="92"/>
      <c r="F37" s="41"/>
    </row>
    <row r="38" spans="1:6" ht="15" thickBot="1" x14ac:dyDescent="0.35">
      <c r="D38" s="3"/>
      <c r="E38" s="12"/>
    </row>
    <row r="39" spans="1:6" x14ac:dyDescent="0.3">
      <c r="A39" s="158" t="s">
        <v>104</v>
      </c>
      <c r="B39" s="55" t="s">
        <v>90</v>
      </c>
      <c r="C39" s="56"/>
      <c r="D39" s="72"/>
      <c r="E39" s="60" t="s">
        <v>58</v>
      </c>
      <c r="F39" s="57"/>
    </row>
    <row r="40" spans="1:6" x14ac:dyDescent="0.3">
      <c r="A40" s="159"/>
      <c r="B40" s="157" t="s">
        <v>91</v>
      </c>
      <c r="C40" s="35" t="s">
        <v>93</v>
      </c>
      <c r="D40" s="116"/>
      <c r="E40" s="92" t="e">
        <f>D40/D41</f>
        <v>#DIV/0!</v>
      </c>
      <c r="F40" s="44"/>
    </row>
    <row r="41" spans="1:6" x14ac:dyDescent="0.3">
      <c r="A41" s="159"/>
      <c r="B41" s="157"/>
      <c r="C41" s="35" t="s">
        <v>92</v>
      </c>
      <c r="D41" s="116"/>
      <c r="E41" s="92"/>
      <c r="F41" s="44"/>
    </row>
    <row r="42" spans="1:6" x14ac:dyDescent="0.3">
      <c r="A42" s="159"/>
      <c r="D42" s="3"/>
      <c r="E42" s="12"/>
      <c r="F42" s="44"/>
    </row>
    <row r="43" spans="1:6" x14ac:dyDescent="0.3">
      <c r="A43" s="159"/>
      <c r="B43" s="58" t="s">
        <v>94</v>
      </c>
      <c r="D43" s="3"/>
      <c r="E43" s="61" t="s">
        <v>59</v>
      </c>
      <c r="F43" s="44"/>
    </row>
    <row r="44" spans="1:6" x14ac:dyDescent="0.3">
      <c r="A44" s="159"/>
      <c r="B44" s="153" t="s">
        <v>97</v>
      </c>
      <c r="C44" s="35" t="s">
        <v>93</v>
      </c>
      <c r="D44" s="116"/>
      <c r="E44" s="92" t="e">
        <f>D44/D45</f>
        <v>#DIV/0!</v>
      </c>
      <c r="F44" s="44"/>
    </row>
    <row r="45" spans="1:6" x14ac:dyDescent="0.3">
      <c r="A45" s="159"/>
      <c r="B45" s="153"/>
      <c r="C45" s="35" t="s">
        <v>92</v>
      </c>
      <c r="D45" s="116"/>
      <c r="E45" s="92"/>
      <c r="F45" s="44"/>
    </row>
    <row r="46" spans="1:6" x14ac:dyDescent="0.3">
      <c r="A46" s="159"/>
      <c r="D46" s="3"/>
      <c r="E46" s="12"/>
      <c r="F46" s="44"/>
    </row>
    <row r="47" spans="1:6" x14ac:dyDescent="0.3">
      <c r="A47" s="159"/>
      <c r="B47" s="58" t="s">
        <v>95</v>
      </c>
      <c r="D47" s="3"/>
      <c r="E47" s="61" t="s">
        <v>60</v>
      </c>
      <c r="F47" s="44"/>
    </row>
    <row r="48" spans="1:6" x14ac:dyDescent="0.3">
      <c r="A48" s="159"/>
      <c r="B48" s="161" t="s">
        <v>98</v>
      </c>
      <c r="C48" s="35" t="s">
        <v>93</v>
      </c>
      <c r="D48" s="116"/>
      <c r="E48" s="92" t="e">
        <f>D48/D49</f>
        <v>#DIV/0!</v>
      </c>
      <c r="F48" s="44"/>
    </row>
    <row r="49" spans="1:6" x14ac:dyDescent="0.3">
      <c r="A49" s="159"/>
      <c r="B49" s="161"/>
      <c r="C49" s="35" t="s">
        <v>92</v>
      </c>
      <c r="D49" s="116"/>
      <c r="E49" s="92"/>
      <c r="F49" s="44"/>
    </row>
    <row r="50" spans="1:6" x14ac:dyDescent="0.3">
      <c r="A50" s="159"/>
      <c r="D50" s="3"/>
      <c r="E50" s="12"/>
      <c r="F50" s="44"/>
    </row>
    <row r="51" spans="1:6" x14ac:dyDescent="0.3">
      <c r="A51" s="159"/>
      <c r="B51" s="58" t="s">
        <v>96</v>
      </c>
      <c r="D51" s="3"/>
      <c r="E51" s="61" t="s">
        <v>61</v>
      </c>
      <c r="F51" s="44"/>
    </row>
    <row r="52" spans="1:6" x14ac:dyDescent="0.3">
      <c r="A52" s="159"/>
      <c r="B52" s="154" t="s">
        <v>99</v>
      </c>
      <c r="C52" s="35" t="s">
        <v>93</v>
      </c>
      <c r="D52" s="116"/>
      <c r="E52" s="92" t="e">
        <f>D52/D53</f>
        <v>#DIV/0!</v>
      </c>
      <c r="F52" s="44"/>
    </row>
    <row r="53" spans="1:6" ht="15" thickBot="1" x14ac:dyDescent="0.35">
      <c r="A53" s="160"/>
      <c r="B53" s="155"/>
      <c r="C53" s="59" t="s">
        <v>92</v>
      </c>
      <c r="D53" s="117"/>
      <c r="E53" s="92"/>
      <c r="F53" s="41"/>
    </row>
    <row r="54" spans="1:6" ht="15" thickBot="1" x14ac:dyDescent="0.35">
      <c r="D54" s="3"/>
      <c r="E54" s="12"/>
    </row>
    <row r="55" spans="1:6" x14ac:dyDescent="0.3">
      <c r="A55" s="158" t="s">
        <v>105</v>
      </c>
      <c r="B55" s="55" t="s">
        <v>90</v>
      </c>
      <c r="C55" s="56"/>
      <c r="D55" s="72"/>
      <c r="E55" s="60" t="s">
        <v>58</v>
      </c>
      <c r="F55" s="57"/>
    </row>
    <row r="56" spans="1:6" x14ac:dyDescent="0.3">
      <c r="A56" s="159"/>
      <c r="B56" s="157" t="s">
        <v>91</v>
      </c>
      <c r="C56" s="35" t="s">
        <v>93</v>
      </c>
      <c r="D56" s="116"/>
      <c r="E56" s="92" t="e">
        <f>D56/D57</f>
        <v>#DIV/0!</v>
      </c>
      <c r="F56" s="44"/>
    </row>
    <row r="57" spans="1:6" x14ac:dyDescent="0.3">
      <c r="A57" s="159"/>
      <c r="B57" s="157"/>
      <c r="C57" s="35" t="s">
        <v>92</v>
      </c>
      <c r="D57" s="116"/>
      <c r="E57" s="92"/>
      <c r="F57" s="44"/>
    </row>
    <row r="58" spans="1:6" x14ac:dyDescent="0.3">
      <c r="A58" s="159"/>
      <c r="D58" s="3"/>
      <c r="E58" s="12"/>
      <c r="F58" s="44"/>
    </row>
    <row r="59" spans="1:6" x14ac:dyDescent="0.3">
      <c r="A59" s="159"/>
      <c r="B59" s="58" t="s">
        <v>94</v>
      </c>
      <c r="D59" s="3"/>
      <c r="E59" s="61" t="s">
        <v>59</v>
      </c>
      <c r="F59" s="44"/>
    </row>
    <row r="60" spans="1:6" x14ac:dyDescent="0.3">
      <c r="A60" s="159"/>
      <c r="B60" s="153" t="s">
        <v>97</v>
      </c>
      <c r="C60" s="35" t="s">
        <v>93</v>
      </c>
      <c r="D60" s="116"/>
      <c r="E60" s="92" t="e">
        <f>D60/D61</f>
        <v>#DIV/0!</v>
      </c>
      <c r="F60" s="44"/>
    </row>
    <row r="61" spans="1:6" x14ac:dyDescent="0.3">
      <c r="A61" s="159"/>
      <c r="B61" s="153"/>
      <c r="C61" s="35" t="s">
        <v>92</v>
      </c>
      <c r="D61" s="116"/>
      <c r="E61" s="92"/>
      <c r="F61" s="44"/>
    </row>
    <row r="62" spans="1:6" x14ac:dyDescent="0.3">
      <c r="A62" s="159"/>
      <c r="D62" s="3"/>
      <c r="E62" s="12"/>
      <c r="F62" s="44"/>
    </row>
    <row r="63" spans="1:6" x14ac:dyDescent="0.3">
      <c r="A63" s="159"/>
      <c r="B63" s="58" t="s">
        <v>95</v>
      </c>
      <c r="D63" s="3"/>
      <c r="E63" s="61" t="s">
        <v>60</v>
      </c>
      <c r="F63" s="44"/>
    </row>
    <row r="64" spans="1:6" x14ac:dyDescent="0.3">
      <c r="A64" s="159"/>
      <c r="B64" s="161" t="s">
        <v>98</v>
      </c>
      <c r="C64" s="35" t="s">
        <v>93</v>
      </c>
      <c r="D64" s="116"/>
      <c r="E64" s="92" t="e">
        <f>D64/D65</f>
        <v>#DIV/0!</v>
      </c>
      <c r="F64" s="44"/>
    </row>
    <row r="65" spans="1:6" x14ac:dyDescent="0.3">
      <c r="A65" s="159"/>
      <c r="B65" s="161"/>
      <c r="C65" s="35" t="s">
        <v>92</v>
      </c>
      <c r="D65" s="116"/>
      <c r="E65" s="92"/>
      <c r="F65" s="44"/>
    </row>
    <row r="66" spans="1:6" x14ac:dyDescent="0.3">
      <c r="A66" s="159"/>
      <c r="D66" s="3"/>
      <c r="E66" s="12"/>
      <c r="F66" s="44"/>
    </row>
    <row r="67" spans="1:6" x14ac:dyDescent="0.3">
      <c r="A67" s="159"/>
      <c r="B67" s="58" t="s">
        <v>96</v>
      </c>
      <c r="D67" s="3"/>
      <c r="E67" s="61" t="s">
        <v>61</v>
      </c>
      <c r="F67" s="44"/>
    </row>
    <row r="68" spans="1:6" x14ac:dyDescent="0.3">
      <c r="A68" s="159"/>
      <c r="B68" s="154" t="s">
        <v>99</v>
      </c>
      <c r="C68" s="35" t="s">
        <v>93</v>
      </c>
      <c r="D68" s="116"/>
      <c r="E68" s="92" t="e">
        <f>D68/D69</f>
        <v>#DIV/0!</v>
      </c>
      <c r="F68" s="44"/>
    </row>
    <row r="69" spans="1:6" ht="15" thickBot="1" x14ac:dyDescent="0.35">
      <c r="A69" s="160"/>
      <c r="B69" s="155"/>
      <c r="C69" s="59" t="s">
        <v>92</v>
      </c>
      <c r="D69" s="117"/>
      <c r="E69" s="92"/>
      <c r="F69" s="41"/>
    </row>
    <row r="70" spans="1:6" ht="15" thickBot="1" x14ac:dyDescent="0.35">
      <c r="D70" s="3"/>
      <c r="E70" s="12"/>
    </row>
    <row r="71" spans="1:6" x14ac:dyDescent="0.3">
      <c r="A71" s="158" t="s">
        <v>106</v>
      </c>
      <c r="B71" s="55" t="s">
        <v>90</v>
      </c>
      <c r="C71" s="56"/>
      <c r="D71" s="72"/>
      <c r="E71" s="60" t="s">
        <v>58</v>
      </c>
      <c r="F71" s="57"/>
    </row>
    <row r="72" spans="1:6" x14ac:dyDescent="0.3">
      <c r="A72" s="159"/>
      <c r="B72" s="157" t="s">
        <v>91</v>
      </c>
      <c r="C72" s="35" t="s">
        <v>93</v>
      </c>
      <c r="D72" s="116"/>
      <c r="E72" s="92" t="e">
        <f>D72/D73</f>
        <v>#DIV/0!</v>
      </c>
      <c r="F72" s="44"/>
    </row>
    <row r="73" spans="1:6" x14ac:dyDescent="0.3">
      <c r="A73" s="159"/>
      <c r="B73" s="157"/>
      <c r="C73" s="35" t="s">
        <v>92</v>
      </c>
      <c r="D73" s="116"/>
      <c r="E73" s="92"/>
      <c r="F73" s="44"/>
    </row>
    <row r="74" spans="1:6" x14ac:dyDescent="0.3">
      <c r="A74" s="159"/>
      <c r="D74" s="3"/>
      <c r="E74" s="12"/>
      <c r="F74" s="44"/>
    </row>
    <row r="75" spans="1:6" x14ac:dyDescent="0.3">
      <c r="A75" s="159"/>
      <c r="B75" s="58" t="s">
        <v>94</v>
      </c>
      <c r="D75" s="3"/>
      <c r="E75" s="61" t="s">
        <v>59</v>
      </c>
      <c r="F75" s="44"/>
    </row>
    <row r="76" spans="1:6" x14ac:dyDescent="0.3">
      <c r="A76" s="159"/>
      <c r="B76" s="153" t="s">
        <v>97</v>
      </c>
      <c r="C76" s="35" t="s">
        <v>93</v>
      </c>
      <c r="D76" s="116"/>
      <c r="E76" s="92" t="e">
        <f>D76/D77</f>
        <v>#DIV/0!</v>
      </c>
      <c r="F76" s="44"/>
    </row>
    <row r="77" spans="1:6" x14ac:dyDescent="0.3">
      <c r="A77" s="159"/>
      <c r="B77" s="153"/>
      <c r="C77" s="35" t="s">
        <v>92</v>
      </c>
      <c r="D77" s="116"/>
      <c r="E77" s="92"/>
      <c r="F77" s="44"/>
    </row>
    <row r="78" spans="1:6" x14ac:dyDescent="0.3">
      <c r="A78" s="159"/>
      <c r="D78" s="3"/>
      <c r="E78" s="12"/>
      <c r="F78" s="44"/>
    </row>
    <row r="79" spans="1:6" x14ac:dyDescent="0.3">
      <c r="A79" s="159"/>
      <c r="B79" s="58" t="s">
        <v>95</v>
      </c>
      <c r="D79" s="3"/>
      <c r="E79" s="61" t="s">
        <v>60</v>
      </c>
      <c r="F79" s="44"/>
    </row>
    <row r="80" spans="1:6" x14ac:dyDescent="0.3">
      <c r="A80" s="159"/>
      <c r="B80" s="161" t="s">
        <v>98</v>
      </c>
      <c r="C80" s="35" t="s">
        <v>93</v>
      </c>
      <c r="D80" s="116"/>
      <c r="E80" s="92" t="e">
        <f>D80/D81</f>
        <v>#DIV/0!</v>
      </c>
      <c r="F80" s="44"/>
    </row>
    <row r="81" spans="1:6" x14ac:dyDescent="0.3">
      <c r="A81" s="159"/>
      <c r="B81" s="161"/>
      <c r="C81" s="35" t="s">
        <v>92</v>
      </c>
      <c r="D81" s="116"/>
      <c r="E81" s="92"/>
      <c r="F81" s="44"/>
    </row>
    <row r="82" spans="1:6" x14ac:dyDescent="0.3">
      <c r="A82" s="159"/>
      <c r="D82" s="3"/>
      <c r="E82" s="12"/>
      <c r="F82" s="44"/>
    </row>
    <row r="83" spans="1:6" x14ac:dyDescent="0.3">
      <c r="A83" s="159"/>
      <c r="B83" s="58" t="s">
        <v>96</v>
      </c>
      <c r="D83" s="3"/>
      <c r="E83" s="61" t="s">
        <v>61</v>
      </c>
      <c r="F83" s="44"/>
    </row>
    <row r="84" spans="1:6" x14ac:dyDescent="0.3">
      <c r="A84" s="159"/>
      <c r="B84" s="154" t="s">
        <v>99</v>
      </c>
      <c r="C84" s="35" t="s">
        <v>93</v>
      </c>
      <c r="D84" s="116"/>
      <c r="E84" s="92" t="e">
        <f>D84/D85</f>
        <v>#DIV/0!</v>
      </c>
      <c r="F84" s="44"/>
    </row>
    <row r="85" spans="1:6" ht="15" thickBot="1" x14ac:dyDescent="0.35">
      <c r="A85" s="160"/>
      <c r="B85" s="155"/>
      <c r="C85" s="59" t="s">
        <v>92</v>
      </c>
      <c r="D85" s="117"/>
      <c r="E85" s="92"/>
      <c r="F85" s="41"/>
    </row>
    <row r="86" spans="1:6" ht="15" thickBot="1" x14ac:dyDescent="0.35">
      <c r="D86" s="3"/>
      <c r="E86" s="12"/>
    </row>
    <row r="87" spans="1:6" x14ac:dyDescent="0.3">
      <c r="A87" s="158" t="s">
        <v>107</v>
      </c>
      <c r="B87" s="55" t="s">
        <v>94</v>
      </c>
      <c r="C87" s="56"/>
      <c r="D87" s="72"/>
      <c r="E87" s="60" t="s">
        <v>100</v>
      </c>
      <c r="F87" s="57"/>
    </row>
    <row r="88" spans="1:6" x14ac:dyDescent="0.3">
      <c r="A88" s="159"/>
      <c r="B88" s="153" t="s">
        <v>190</v>
      </c>
      <c r="C88" s="35" t="s">
        <v>93</v>
      </c>
      <c r="D88" s="116"/>
      <c r="E88" s="92" t="e">
        <f>D88/D89</f>
        <v>#DIV/0!</v>
      </c>
      <c r="F88" s="44"/>
    </row>
    <row r="89" spans="1:6" x14ac:dyDescent="0.3">
      <c r="A89" s="159"/>
      <c r="B89" s="153"/>
      <c r="C89" s="35" t="s">
        <v>92</v>
      </c>
      <c r="D89" s="116"/>
      <c r="E89" s="92"/>
      <c r="F89" s="44"/>
    </row>
    <row r="90" spans="1:6" x14ac:dyDescent="0.3">
      <c r="A90" s="159"/>
      <c r="D90" s="3"/>
      <c r="E90" s="12"/>
      <c r="F90" s="44"/>
    </row>
    <row r="91" spans="1:6" x14ac:dyDescent="0.3">
      <c r="A91" s="159"/>
      <c r="B91" s="58" t="s">
        <v>96</v>
      </c>
      <c r="D91" s="3"/>
      <c r="E91" s="61" t="s">
        <v>101</v>
      </c>
      <c r="F91" s="44"/>
    </row>
    <row r="92" spans="1:6" ht="15" customHeight="1" x14ac:dyDescent="0.3">
      <c r="A92" s="159"/>
      <c r="B92" s="154" t="s">
        <v>191</v>
      </c>
      <c r="C92" s="35" t="s">
        <v>93</v>
      </c>
      <c r="D92" s="116"/>
      <c r="E92" s="92" t="e">
        <f>D92/D93</f>
        <v>#DIV/0!</v>
      </c>
      <c r="F92" s="44"/>
    </row>
    <row r="93" spans="1:6" ht="15" thickBot="1" x14ac:dyDescent="0.35">
      <c r="A93" s="160"/>
      <c r="B93" s="155"/>
      <c r="C93" s="59" t="s">
        <v>92</v>
      </c>
      <c r="D93" s="117"/>
      <c r="E93" s="93"/>
      <c r="F93" s="41"/>
    </row>
    <row r="94" spans="1:6" ht="15" thickBot="1" x14ac:dyDescent="0.35">
      <c r="D94" s="3"/>
      <c r="E94" s="12"/>
    </row>
    <row r="95" spans="1:6" x14ac:dyDescent="0.3">
      <c r="A95" s="158" t="s">
        <v>109</v>
      </c>
      <c r="B95" s="55" t="s">
        <v>96</v>
      </c>
      <c r="C95" s="56"/>
      <c r="D95" s="72"/>
      <c r="E95" s="60" t="s">
        <v>108</v>
      </c>
      <c r="F95" s="57"/>
    </row>
    <row r="96" spans="1:6" x14ac:dyDescent="0.3">
      <c r="A96" s="159"/>
      <c r="B96" s="154" t="s">
        <v>110</v>
      </c>
      <c r="C96" s="35" t="s">
        <v>93</v>
      </c>
      <c r="D96" s="116"/>
      <c r="E96" s="92" t="e">
        <f>D96/D97</f>
        <v>#DIV/0!</v>
      </c>
      <c r="F96" s="44"/>
    </row>
    <row r="97" spans="1:6" ht="15" thickBot="1" x14ac:dyDescent="0.35">
      <c r="A97" s="160"/>
      <c r="B97" s="155"/>
      <c r="C97" s="59" t="s">
        <v>92</v>
      </c>
      <c r="D97" s="116"/>
      <c r="E97" s="93"/>
      <c r="F97" s="41"/>
    </row>
    <row r="100" spans="1:6" ht="18" x14ac:dyDescent="0.35">
      <c r="A100" s="120" t="s">
        <v>162</v>
      </c>
    </row>
    <row r="101" spans="1:6" ht="18" x14ac:dyDescent="0.35">
      <c r="A101" s="120" t="s">
        <v>163</v>
      </c>
    </row>
  </sheetData>
  <mergeCells count="33">
    <mergeCell ref="A7:A21"/>
    <mergeCell ref="A23:A37"/>
    <mergeCell ref="B24:B25"/>
    <mergeCell ref="B28:B29"/>
    <mergeCell ref="B32:B33"/>
    <mergeCell ref="B36:B37"/>
    <mergeCell ref="B12:B13"/>
    <mergeCell ref="B16:B17"/>
    <mergeCell ref="B20:B21"/>
    <mergeCell ref="A39:A53"/>
    <mergeCell ref="B40:B41"/>
    <mergeCell ref="B44:B45"/>
    <mergeCell ref="B48:B49"/>
    <mergeCell ref="B52:B53"/>
    <mergeCell ref="A55:A69"/>
    <mergeCell ref="B56:B57"/>
    <mergeCell ref="B60:B61"/>
    <mergeCell ref="B64:B65"/>
    <mergeCell ref="B68:B69"/>
    <mergeCell ref="A87:A93"/>
    <mergeCell ref="A95:A97"/>
    <mergeCell ref="B96:B97"/>
    <mergeCell ref="A71:A85"/>
    <mergeCell ref="B72:B73"/>
    <mergeCell ref="B76:B77"/>
    <mergeCell ref="B80:B81"/>
    <mergeCell ref="B84:B85"/>
    <mergeCell ref="I3:K5"/>
    <mergeCell ref="B88:B89"/>
    <mergeCell ref="B92:B93"/>
    <mergeCell ref="B4:F4"/>
    <mergeCell ref="B5:F5"/>
    <mergeCell ref="B8:B9"/>
  </mergeCells>
  <dataValidations count="2">
    <dataValidation type="list" allowBlank="1" showInputMessage="1" showErrorMessage="1" sqref="B4:F4" xr:uid="{E9470494-FF75-427A-9B75-C8917280507E}">
      <formula1>$T$4:$T$14</formula1>
    </dataValidation>
    <dataValidation type="list" allowBlank="1" showInputMessage="1" showErrorMessage="1" sqref="B5:F5" xr:uid="{E98F4722-8C67-4207-B4C1-6D785CFC25BA}">
      <formula1>$T$17:$T$21</formula1>
    </dataValidation>
  </dataValidations>
  <hyperlinks>
    <hyperlink ref="I3:K5" r:id="rId1" display="SUBMIT HERE" xr:uid="{91F13977-2316-4BC2-B626-22EA4B60F9FC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7C0F-FB0F-4EE0-8781-66B88A270D85}">
  <dimension ref="A1:O70"/>
  <sheetViews>
    <sheetView workbookViewId="0">
      <pane ySplit="2" topLeftCell="A3" activePane="bottomLeft" state="frozen"/>
      <selection pane="bottomLeft" activeCell="I44" sqref="I44"/>
    </sheetView>
  </sheetViews>
  <sheetFormatPr defaultRowHeight="14.4" outlineLevelRow="1" x14ac:dyDescent="0.3"/>
  <cols>
    <col min="1" max="1" width="15.88671875" customWidth="1"/>
    <col min="2" max="2" width="20.6640625" customWidth="1"/>
    <col min="3" max="3" width="19.33203125" customWidth="1"/>
    <col min="4" max="4" width="18.109375" customWidth="1"/>
    <col min="5" max="5" width="8.33203125" customWidth="1"/>
    <col min="6" max="6" width="9.6640625" customWidth="1"/>
    <col min="7" max="7" width="9.44140625" customWidth="1"/>
    <col min="8" max="8" width="9.6640625" customWidth="1"/>
    <col min="9" max="9" width="17.33203125" customWidth="1"/>
    <col min="10" max="10" width="16.88671875" customWidth="1"/>
    <col min="11" max="12" width="9.109375" customWidth="1"/>
    <col min="13" max="13" width="11.5546875" customWidth="1"/>
    <col min="14" max="14" width="19.5546875" customWidth="1"/>
    <col min="15" max="15" width="2.44140625" customWidth="1"/>
  </cols>
  <sheetData>
    <row r="1" spans="1:15" x14ac:dyDescent="0.3">
      <c r="I1" t="s">
        <v>216</v>
      </c>
      <c r="K1" t="s">
        <v>217</v>
      </c>
      <c r="L1" t="s">
        <v>218</v>
      </c>
      <c r="M1" t="s">
        <v>219</v>
      </c>
      <c r="N1" t="s">
        <v>220</v>
      </c>
    </row>
    <row r="2" spans="1:15" ht="30" customHeight="1" x14ac:dyDescent="0.3">
      <c r="A2" s="12"/>
      <c r="B2" s="12"/>
      <c r="C2" s="12"/>
      <c r="D2" s="172" t="s">
        <v>225</v>
      </c>
      <c r="E2" s="172"/>
      <c r="F2" s="172"/>
      <c r="G2" s="12"/>
      <c r="H2" s="12"/>
      <c r="I2" s="136"/>
      <c r="J2" s="136"/>
      <c r="K2" s="12" t="e">
        <f>SUM(M4:M6,M22,M26,M31,M35,M39)</f>
        <v>#DIV/0!</v>
      </c>
      <c r="L2" s="12" t="e">
        <f>SUM(M7:M9,M23,M27,M32,M36,M40,M44)</f>
        <v>#DIV/0!</v>
      </c>
      <c r="M2" s="15" t="e">
        <f>SUM(M10:M12,M24,M28,M33,M37,M41)</f>
        <v>#DIV/0!</v>
      </c>
      <c r="N2" s="12" t="e">
        <f>SUM(M13:M15,M17:M20,M25,M29,M34,M38,M42,M45:M46)</f>
        <v>#DIV/0!</v>
      </c>
      <c r="O2" s="4"/>
    </row>
    <row r="3" spans="1:15" ht="29.25" customHeight="1" x14ac:dyDescent="0.3">
      <c r="A3" s="51" t="s">
        <v>19</v>
      </c>
      <c r="B3" s="51" t="s">
        <v>0</v>
      </c>
      <c r="C3" s="51"/>
      <c r="D3" s="51" t="s">
        <v>1</v>
      </c>
      <c r="E3" s="109" t="s">
        <v>132</v>
      </c>
      <c r="F3" s="51" t="s">
        <v>133</v>
      </c>
      <c r="G3" s="109" t="s">
        <v>135</v>
      </c>
      <c r="H3" s="109" t="s">
        <v>134</v>
      </c>
      <c r="I3" s="29" t="s">
        <v>20</v>
      </c>
      <c r="J3" s="134" t="s">
        <v>21</v>
      </c>
      <c r="K3" s="109" t="s">
        <v>238</v>
      </c>
      <c r="L3" s="109" t="s">
        <v>239</v>
      </c>
      <c r="M3" s="90" t="s">
        <v>2</v>
      </c>
      <c r="N3" s="78" t="s">
        <v>10</v>
      </c>
      <c r="O3" s="4"/>
    </row>
    <row r="4" spans="1:15" ht="28.8" outlineLevel="1" x14ac:dyDescent="0.3">
      <c r="A4" s="174" t="s">
        <v>165</v>
      </c>
      <c r="B4" s="174" t="s">
        <v>169</v>
      </c>
      <c r="C4" s="174" t="s">
        <v>166</v>
      </c>
      <c r="D4" s="132" t="s">
        <v>179</v>
      </c>
      <c r="E4" s="112" t="s">
        <v>5</v>
      </c>
      <c r="F4" s="112" t="s">
        <v>5</v>
      </c>
      <c r="G4" s="112" t="s">
        <v>5</v>
      </c>
      <c r="H4" s="112" t="s">
        <v>5</v>
      </c>
      <c r="I4" s="126"/>
      <c r="J4" s="133"/>
      <c r="K4" s="12">
        <v>0.33</v>
      </c>
      <c r="L4" s="12">
        <v>0.33</v>
      </c>
      <c r="M4" s="12">
        <f>(I4*K4)+(J4*L4)</f>
        <v>0</v>
      </c>
      <c r="N4" s="12">
        <f>SUMIF(M4:M15,"&gt;0")</f>
        <v>0</v>
      </c>
      <c r="O4" s="4"/>
    </row>
    <row r="5" spans="1:15" ht="28.8" outlineLevel="1" x14ac:dyDescent="0.3">
      <c r="A5" s="174"/>
      <c r="B5" s="174"/>
      <c r="C5" s="174"/>
      <c r="D5" s="89" t="s">
        <v>178</v>
      </c>
      <c r="E5" s="112" t="s">
        <v>5</v>
      </c>
      <c r="F5" s="112" t="s">
        <v>5</v>
      </c>
      <c r="G5" s="112" t="s">
        <v>5</v>
      </c>
      <c r="H5" s="112" t="s">
        <v>5</v>
      </c>
      <c r="I5" s="126"/>
      <c r="J5" s="133"/>
      <c r="K5" s="12">
        <v>0.33</v>
      </c>
      <c r="L5" s="12">
        <v>0.33</v>
      </c>
      <c r="M5" s="12">
        <f t="shared" ref="M5:M12" si="0">(I5*K5)+(J5*L5)</f>
        <v>0</v>
      </c>
      <c r="N5" s="12"/>
      <c r="O5" s="4"/>
    </row>
    <row r="6" spans="1:15" ht="28.8" outlineLevel="1" x14ac:dyDescent="0.3">
      <c r="A6" s="174"/>
      <c r="B6" s="174"/>
      <c r="C6" s="174"/>
      <c r="D6" s="132" t="s">
        <v>180</v>
      </c>
      <c r="E6" s="112" t="s">
        <v>5</v>
      </c>
      <c r="F6" s="112" t="s">
        <v>5</v>
      </c>
      <c r="G6" s="112" t="s">
        <v>5</v>
      </c>
      <c r="H6" s="112" t="s">
        <v>5</v>
      </c>
      <c r="I6" s="126"/>
      <c r="J6" s="133"/>
      <c r="K6" s="12">
        <v>0.33</v>
      </c>
      <c r="L6" s="12">
        <v>0.33</v>
      </c>
      <c r="M6" s="12">
        <f t="shared" si="0"/>
        <v>0</v>
      </c>
      <c r="N6" s="12"/>
      <c r="O6" s="4"/>
    </row>
    <row r="7" spans="1:15" ht="28.8" outlineLevel="1" x14ac:dyDescent="0.3">
      <c r="A7" s="174"/>
      <c r="B7" s="174"/>
      <c r="C7" s="174"/>
      <c r="D7" s="89" t="s">
        <v>181</v>
      </c>
      <c r="E7" s="112" t="s">
        <v>5</v>
      </c>
      <c r="F7" s="112" t="s">
        <v>5</v>
      </c>
      <c r="G7" s="112" t="s">
        <v>5</v>
      </c>
      <c r="H7" s="112" t="s">
        <v>5</v>
      </c>
      <c r="I7" s="126"/>
      <c r="J7" s="133"/>
      <c r="K7" s="12">
        <v>0.33</v>
      </c>
      <c r="L7" s="12">
        <v>0.33</v>
      </c>
      <c r="M7" s="12">
        <f t="shared" si="0"/>
        <v>0</v>
      </c>
      <c r="N7" s="12"/>
      <c r="O7" s="4"/>
    </row>
    <row r="8" spans="1:15" ht="28.8" outlineLevel="1" x14ac:dyDescent="0.3">
      <c r="A8" s="174"/>
      <c r="B8" s="174"/>
      <c r="C8" s="174"/>
      <c r="D8" s="132" t="s">
        <v>182</v>
      </c>
      <c r="E8" s="112" t="s">
        <v>5</v>
      </c>
      <c r="F8" s="112" t="s">
        <v>5</v>
      </c>
      <c r="G8" s="112" t="s">
        <v>5</v>
      </c>
      <c r="H8" s="112" t="s">
        <v>5</v>
      </c>
      <c r="I8" s="126"/>
      <c r="J8" s="133"/>
      <c r="K8" s="12">
        <v>0.33</v>
      </c>
      <c r="L8" s="12">
        <v>0.33</v>
      </c>
      <c r="M8" s="12">
        <f t="shared" si="0"/>
        <v>0</v>
      </c>
      <c r="N8" s="12"/>
      <c r="O8" s="4"/>
    </row>
    <row r="9" spans="1:15" ht="28.8" outlineLevel="1" x14ac:dyDescent="0.3">
      <c r="A9" s="174"/>
      <c r="B9" s="174"/>
      <c r="C9" s="174"/>
      <c r="D9" s="89" t="s">
        <v>183</v>
      </c>
      <c r="E9" s="112" t="s">
        <v>5</v>
      </c>
      <c r="F9" s="112" t="s">
        <v>5</v>
      </c>
      <c r="G9" s="112" t="s">
        <v>5</v>
      </c>
      <c r="H9" s="112" t="s">
        <v>5</v>
      </c>
      <c r="I9" s="126"/>
      <c r="J9" s="133"/>
      <c r="K9" s="12">
        <v>0.33</v>
      </c>
      <c r="L9" s="12">
        <v>0.33</v>
      </c>
      <c r="M9" s="12">
        <f t="shared" si="0"/>
        <v>0</v>
      </c>
      <c r="N9" s="12"/>
      <c r="O9" s="4"/>
    </row>
    <row r="10" spans="1:15" ht="28.8" outlineLevel="1" x14ac:dyDescent="0.3">
      <c r="A10" s="174"/>
      <c r="B10" s="174"/>
      <c r="C10" s="174"/>
      <c r="D10" s="132" t="s">
        <v>184</v>
      </c>
      <c r="E10" s="112" t="s">
        <v>5</v>
      </c>
      <c r="F10" s="112" t="s">
        <v>5</v>
      </c>
      <c r="G10" s="112" t="s">
        <v>5</v>
      </c>
      <c r="H10" s="112" t="s">
        <v>5</v>
      </c>
      <c r="I10" s="126"/>
      <c r="J10" s="133"/>
      <c r="K10" s="12">
        <v>0.33</v>
      </c>
      <c r="L10" s="12">
        <v>0.33</v>
      </c>
      <c r="M10" s="12">
        <f t="shared" si="0"/>
        <v>0</v>
      </c>
      <c r="N10" s="12"/>
      <c r="O10" s="4"/>
    </row>
    <row r="11" spans="1:15" ht="28.8" outlineLevel="1" x14ac:dyDescent="0.3">
      <c r="A11" s="174"/>
      <c r="B11" s="174"/>
      <c r="C11" s="174"/>
      <c r="D11" s="89" t="s">
        <v>185</v>
      </c>
      <c r="E11" s="112" t="s">
        <v>5</v>
      </c>
      <c r="F11" s="112" t="s">
        <v>5</v>
      </c>
      <c r="G11" s="112" t="s">
        <v>5</v>
      </c>
      <c r="H11" s="112" t="s">
        <v>5</v>
      </c>
      <c r="I11" s="126"/>
      <c r="J11" s="133"/>
      <c r="K11" s="12">
        <v>0.33</v>
      </c>
      <c r="L11" s="12">
        <v>0.33</v>
      </c>
      <c r="M11" s="12">
        <f t="shared" si="0"/>
        <v>0</v>
      </c>
      <c r="N11" s="12"/>
      <c r="O11" s="4"/>
    </row>
    <row r="12" spans="1:15" ht="28.8" outlineLevel="1" x14ac:dyDescent="0.3">
      <c r="A12" s="174"/>
      <c r="B12" s="174"/>
      <c r="C12" s="174"/>
      <c r="D12" s="132" t="s">
        <v>186</v>
      </c>
      <c r="E12" s="112" t="s">
        <v>5</v>
      </c>
      <c r="F12" s="112" t="s">
        <v>5</v>
      </c>
      <c r="G12" s="112" t="s">
        <v>5</v>
      </c>
      <c r="H12" s="112" t="s">
        <v>5</v>
      </c>
      <c r="I12" s="126"/>
      <c r="J12" s="133"/>
      <c r="K12" s="12">
        <v>0.33</v>
      </c>
      <c r="L12" s="12">
        <v>0.33</v>
      </c>
      <c r="M12" s="12">
        <f t="shared" si="0"/>
        <v>0</v>
      </c>
      <c r="N12" s="12"/>
      <c r="O12" s="4"/>
    </row>
    <row r="13" spans="1:15" ht="28.8" outlineLevel="1" x14ac:dyDescent="0.3">
      <c r="A13" s="174"/>
      <c r="B13" s="174"/>
      <c r="C13" s="174"/>
      <c r="D13" s="89" t="s">
        <v>187</v>
      </c>
      <c r="E13" s="112" t="s">
        <v>5</v>
      </c>
      <c r="F13" s="112" t="s">
        <v>5</v>
      </c>
      <c r="G13" s="112" t="s">
        <v>5</v>
      </c>
      <c r="H13" s="112" t="s">
        <v>5</v>
      </c>
      <c r="I13" s="126"/>
      <c r="J13" s="133"/>
      <c r="K13" s="12">
        <v>0.33</v>
      </c>
      <c r="L13" s="12">
        <v>0.33</v>
      </c>
      <c r="M13" s="12">
        <f t="shared" ref="M13:M15" si="1">(I13*K13)+(J13*L13)</f>
        <v>0</v>
      </c>
      <c r="N13" s="12"/>
      <c r="O13" s="4"/>
    </row>
    <row r="14" spans="1:15" ht="28.8" outlineLevel="1" x14ac:dyDescent="0.3">
      <c r="A14" s="174"/>
      <c r="B14" s="174"/>
      <c r="C14" s="174"/>
      <c r="D14" s="132" t="s">
        <v>188</v>
      </c>
      <c r="E14" s="112" t="s">
        <v>5</v>
      </c>
      <c r="F14" s="112" t="s">
        <v>5</v>
      </c>
      <c r="G14" s="112" t="s">
        <v>5</v>
      </c>
      <c r="H14" s="112" t="s">
        <v>5</v>
      </c>
      <c r="I14" s="126"/>
      <c r="J14" s="133"/>
      <c r="K14" s="12">
        <v>0.33</v>
      </c>
      <c r="L14" s="12">
        <v>0.33</v>
      </c>
      <c r="M14" s="12">
        <f t="shared" si="1"/>
        <v>0</v>
      </c>
      <c r="N14" s="12"/>
      <c r="O14" s="4"/>
    </row>
    <row r="15" spans="1:15" ht="28.8" outlineLevel="1" x14ac:dyDescent="0.3">
      <c r="A15" s="174"/>
      <c r="B15" s="174"/>
      <c r="C15" s="174"/>
      <c r="D15" s="89" t="s">
        <v>189</v>
      </c>
      <c r="E15" s="112" t="s">
        <v>5</v>
      </c>
      <c r="F15" s="112" t="s">
        <v>5</v>
      </c>
      <c r="G15" s="112" t="s">
        <v>5</v>
      </c>
      <c r="H15" s="112" t="s">
        <v>5</v>
      </c>
      <c r="I15" s="126"/>
      <c r="J15" s="133"/>
      <c r="K15" s="12">
        <v>0.33</v>
      </c>
      <c r="L15" s="12">
        <v>0.33</v>
      </c>
      <c r="M15" s="12">
        <f t="shared" si="1"/>
        <v>0</v>
      </c>
      <c r="N15" s="12"/>
      <c r="O15" s="4"/>
    </row>
    <row r="16" spans="1:15" ht="43.2" x14ac:dyDescent="0.3">
      <c r="A16" s="51" t="s">
        <v>19</v>
      </c>
      <c r="B16" s="51" t="s">
        <v>0</v>
      </c>
      <c r="C16" s="51"/>
      <c r="D16" s="51" t="s">
        <v>1</v>
      </c>
      <c r="E16" s="109" t="s">
        <v>132</v>
      </c>
      <c r="F16" s="51" t="s">
        <v>133</v>
      </c>
      <c r="G16" s="109" t="s">
        <v>135</v>
      </c>
      <c r="H16" s="109" t="s">
        <v>134</v>
      </c>
      <c r="I16" s="77" t="s">
        <v>27</v>
      </c>
      <c r="J16" s="77"/>
      <c r="K16" s="109" t="s">
        <v>240</v>
      </c>
      <c r="L16" s="109" t="s">
        <v>241</v>
      </c>
      <c r="M16" s="90" t="s">
        <v>2</v>
      </c>
      <c r="N16" s="78" t="s">
        <v>10</v>
      </c>
      <c r="O16" s="4"/>
    </row>
    <row r="17" spans="1:15" ht="64.5" customHeight="1" outlineLevel="1" x14ac:dyDescent="0.3">
      <c r="A17" s="174" t="s">
        <v>167</v>
      </c>
      <c r="B17" s="36" t="s">
        <v>6</v>
      </c>
      <c r="C17" s="174" t="s">
        <v>36</v>
      </c>
      <c r="D17" s="37" t="s">
        <v>3</v>
      </c>
      <c r="E17" s="118">
        <v>0</v>
      </c>
      <c r="F17" s="111">
        <v>0.82</v>
      </c>
      <c r="G17" s="113" t="s">
        <v>5</v>
      </c>
      <c r="H17" s="113" t="s">
        <v>5</v>
      </c>
      <c r="I17" s="13">
        <f>IF(E17&gt;=F17,1,0)</f>
        <v>0</v>
      </c>
      <c r="J17" s="14" t="s">
        <v>5</v>
      </c>
      <c r="K17" s="12">
        <v>1.5</v>
      </c>
      <c r="L17" s="88" t="s">
        <v>5</v>
      </c>
      <c r="M17" s="12">
        <f>I17*K17</f>
        <v>0</v>
      </c>
      <c r="N17" s="12">
        <f>SUMIF(M17:M20,"&gt;0")</f>
        <v>0</v>
      </c>
      <c r="O17" s="4"/>
    </row>
    <row r="18" spans="1:15" ht="58.5" customHeight="1" outlineLevel="1" x14ac:dyDescent="0.3">
      <c r="A18" s="174"/>
      <c r="B18" s="36" t="s">
        <v>8</v>
      </c>
      <c r="C18" s="174"/>
      <c r="D18" s="37" t="s">
        <v>3</v>
      </c>
      <c r="E18" s="118">
        <v>0</v>
      </c>
      <c r="F18" s="110">
        <v>0.82</v>
      </c>
      <c r="G18" s="113" t="s">
        <v>5</v>
      </c>
      <c r="H18" s="113" t="s">
        <v>5</v>
      </c>
      <c r="I18" s="13">
        <f>IF(E18&gt;=F18,1,0)</f>
        <v>0</v>
      </c>
      <c r="J18" s="14" t="s">
        <v>5</v>
      </c>
      <c r="K18" s="12">
        <v>1.5</v>
      </c>
      <c r="L18" s="88" t="s">
        <v>5</v>
      </c>
      <c r="M18" s="12">
        <f t="shared" ref="M18:M20" si="2">I18*K18</f>
        <v>0</v>
      </c>
      <c r="N18" s="12"/>
      <c r="O18" s="4"/>
    </row>
    <row r="19" spans="1:15" ht="51.75" customHeight="1" outlineLevel="1" x14ac:dyDescent="0.3">
      <c r="A19" s="174"/>
      <c r="B19" s="36" t="s">
        <v>7</v>
      </c>
      <c r="C19" s="174"/>
      <c r="D19" s="37" t="s">
        <v>3</v>
      </c>
      <c r="E19" s="118">
        <v>0</v>
      </c>
      <c r="F19" s="110">
        <v>0.87</v>
      </c>
      <c r="G19" s="113" t="s">
        <v>5</v>
      </c>
      <c r="H19" s="113" t="s">
        <v>5</v>
      </c>
      <c r="I19" s="13">
        <f t="shared" ref="I19:I20" si="3">IF(E19&gt;=F19,1,0)</f>
        <v>0</v>
      </c>
      <c r="J19" s="14" t="s">
        <v>5</v>
      </c>
      <c r="K19" s="12">
        <v>1.5</v>
      </c>
      <c r="L19" s="88" t="s">
        <v>5</v>
      </c>
      <c r="M19" s="12">
        <f t="shared" si="2"/>
        <v>0</v>
      </c>
      <c r="N19" s="12"/>
      <c r="O19" s="4"/>
    </row>
    <row r="20" spans="1:15" ht="54" customHeight="1" outlineLevel="1" x14ac:dyDescent="0.3">
      <c r="A20" s="174"/>
      <c r="B20" s="36" t="s">
        <v>9</v>
      </c>
      <c r="C20" s="174"/>
      <c r="D20" s="37" t="s">
        <v>3</v>
      </c>
      <c r="E20" s="118">
        <v>0</v>
      </c>
      <c r="F20" s="110">
        <v>0.75</v>
      </c>
      <c r="G20" s="113" t="s">
        <v>5</v>
      </c>
      <c r="H20" s="113" t="s">
        <v>5</v>
      </c>
      <c r="I20" s="13">
        <f t="shared" si="3"/>
        <v>0</v>
      </c>
      <c r="J20" s="14" t="s">
        <v>5</v>
      </c>
      <c r="K20" s="12">
        <v>1.5</v>
      </c>
      <c r="L20" s="88" t="s">
        <v>5</v>
      </c>
      <c r="M20" s="12">
        <f t="shared" si="2"/>
        <v>0</v>
      </c>
      <c r="N20" s="12"/>
      <c r="O20" s="4"/>
    </row>
    <row r="21" spans="1:15" ht="45" customHeight="1" x14ac:dyDescent="0.3">
      <c r="A21" s="51" t="s">
        <v>19</v>
      </c>
      <c r="B21" s="51" t="s">
        <v>0</v>
      </c>
      <c r="C21" s="51"/>
      <c r="D21" s="51" t="s">
        <v>1</v>
      </c>
      <c r="E21" s="109" t="s">
        <v>132</v>
      </c>
      <c r="F21" s="51" t="s">
        <v>133</v>
      </c>
      <c r="G21" s="109" t="s">
        <v>135</v>
      </c>
      <c r="H21" s="109" t="s">
        <v>134</v>
      </c>
      <c r="I21" s="78" t="s">
        <v>4</v>
      </c>
      <c r="J21" s="29" t="s">
        <v>157</v>
      </c>
      <c r="K21" s="109" t="s">
        <v>240</v>
      </c>
      <c r="L21" s="109" t="s">
        <v>241</v>
      </c>
      <c r="M21" s="90" t="s">
        <v>2</v>
      </c>
      <c r="N21" s="78" t="s">
        <v>10</v>
      </c>
      <c r="O21" s="4"/>
    </row>
    <row r="22" spans="1:15" ht="37.5" customHeight="1" outlineLevel="1" x14ac:dyDescent="0.3">
      <c r="A22" s="174" t="s">
        <v>168</v>
      </c>
      <c r="B22" s="174" t="s">
        <v>11</v>
      </c>
      <c r="C22" s="34" t="s">
        <v>37</v>
      </c>
      <c r="D22" s="37" t="s">
        <v>12</v>
      </c>
      <c r="E22" s="110" t="e">
        <f>'CY 22 Data Input'!E8</f>
        <v>#DIV/0!</v>
      </c>
      <c r="F22" s="111">
        <v>0.48</v>
      </c>
      <c r="G22" s="111"/>
      <c r="H22" s="111">
        <v>0.93</v>
      </c>
      <c r="I22" s="13" t="e">
        <f>IF(E22&gt;=F22,1,0)</f>
        <v>#DIV/0!</v>
      </c>
      <c r="J22" s="13" t="e">
        <f>IF(OR(AND(I22=1,E22&gt;=H22),AND(I22=0,E22&gt;=G22)),1,0)</f>
        <v>#DIV/0!</v>
      </c>
      <c r="K22" s="12">
        <v>0.75</v>
      </c>
      <c r="L22" s="12">
        <v>0.375</v>
      </c>
      <c r="M22" s="12" t="e">
        <f>(I22*K22)+(J22*L22)</f>
        <v>#DIV/0!</v>
      </c>
      <c r="N22" s="12">
        <f>SUMIF(M22:M29,"&gt;0")</f>
        <v>0</v>
      </c>
      <c r="O22" s="4"/>
    </row>
    <row r="23" spans="1:15" ht="37.5" customHeight="1" outlineLevel="1" x14ac:dyDescent="0.3">
      <c r="A23" s="174"/>
      <c r="B23" s="174"/>
      <c r="C23" s="34" t="s">
        <v>38</v>
      </c>
      <c r="D23" s="37" t="s">
        <v>13</v>
      </c>
      <c r="E23" s="110" t="e">
        <f>'CY 22 Data Input'!E12</f>
        <v>#DIV/0!</v>
      </c>
      <c r="F23" s="111">
        <v>0.48</v>
      </c>
      <c r="G23" s="111"/>
      <c r="H23" s="111">
        <v>0.93</v>
      </c>
      <c r="I23" s="13" t="e">
        <f t="shared" ref="I23:I29" si="4">IF(E23&gt;=F23,1,0)</f>
        <v>#DIV/0!</v>
      </c>
      <c r="J23" s="13" t="e">
        <f>IF(OR(AND(I23=1,E23&gt;=H23),AND(I23=0,E23&gt;=G23)),1,0)</f>
        <v>#DIV/0!</v>
      </c>
      <c r="K23" s="12">
        <v>0.75</v>
      </c>
      <c r="L23" s="12">
        <v>0.375</v>
      </c>
      <c r="M23" s="12" t="e">
        <f t="shared" ref="M23:M25" si="5">(I23*K23)+(J23*L23)</f>
        <v>#DIV/0!</v>
      </c>
      <c r="N23" s="12"/>
      <c r="O23" s="4"/>
    </row>
    <row r="24" spans="1:15" ht="37.5" customHeight="1" outlineLevel="1" x14ac:dyDescent="0.3">
      <c r="A24" s="174"/>
      <c r="B24" s="174"/>
      <c r="C24" s="34" t="s">
        <v>39</v>
      </c>
      <c r="D24" s="37" t="s">
        <v>14</v>
      </c>
      <c r="E24" s="110" t="e">
        <f>'CY 22 Data Input'!E16</f>
        <v>#DIV/0!</v>
      </c>
      <c r="F24" s="111">
        <v>0.48</v>
      </c>
      <c r="G24" s="111"/>
      <c r="H24" s="111">
        <v>0.93</v>
      </c>
      <c r="I24" s="13" t="e">
        <f t="shared" si="4"/>
        <v>#DIV/0!</v>
      </c>
      <c r="J24" s="13" t="e">
        <f t="shared" ref="J24:J45" si="6">IF(OR(AND(I24=1,E24&gt;=H24),AND(I24=0,E24&gt;=G24)),1,0)</f>
        <v>#DIV/0!</v>
      </c>
      <c r="K24" s="12">
        <v>0.75</v>
      </c>
      <c r="L24" s="12">
        <v>0.375</v>
      </c>
      <c r="M24" s="12" t="e">
        <f t="shared" si="5"/>
        <v>#DIV/0!</v>
      </c>
      <c r="N24" s="12"/>
      <c r="O24" s="4"/>
    </row>
    <row r="25" spans="1:15" ht="37.5" customHeight="1" outlineLevel="1" x14ac:dyDescent="0.3">
      <c r="A25" s="174"/>
      <c r="B25" s="174"/>
      <c r="C25" s="34" t="s">
        <v>40</v>
      </c>
      <c r="D25" s="37" t="s">
        <v>15</v>
      </c>
      <c r="E25" s="110" t="e">
        <f>'CY 22 Data Input'!E20</f>
        <v>#DIV/0!</v>
      </c>
      <c r="F25" s="111">
        <v>0.48</v>
      </c>
      <c r="G25" s="111"/>
      <c r="H25" s="111">
        <v>0.93</v>
      </c>
      <c r="I25" s="13" t="e">
        <f t="shared" si="4"/>
        <v>#DIV/0!</v>
      </c>
      <c r="J25" s="13" t="e">
        <f t="shared" si="6"/>
        <v>#DIV/0!</v>
      </c>
      <c r="K25" s="12">
        <v>0.75</v>
      </c>
      <c r="L25" s="12">
        <v>0.375</v>
      </c>
      <c r="M25" s="12" t="e">
        <f t="shared" si="5"/>
        <v>#DIV/0!</v>
      </c>
      <c r="N25" s="12"/>
      <c r="O25" s="4"/>
    </row>
    <row r="26" spans="1:15" ht="35.25" customHeight="1" outlineLevel="1" x14ac:dyDescent="0.3">
      <c r="A26" s="174"/>
      <c r="B26" s="174" t="s">
        <v>16</v>
      </c>
      <c r="C26" s="11" t="s">
        <v>41</v>
      </c>
      <c r="D26" s="37" t="s">
        <v>12</v>
      </c>
      <c r="E26" s="110" t="e">
        <f>'CY 22 Data Input'!E24</f>
        <v>#DIV/0!</v>
      </c>
      <c r="F26" s="111">
        <v>0.49</v>
      </c>
      <c r="G26" s="111"/>
      <c r="H26" s="111">
        <v>0.77</v>
      </c>
      <c r="I26" s="13" t="e">
        <f t="shared" si="4"/>
        <v>#DIV/0!</v>
      </c>
      <c r="J26" s="13" t="e">
        <f t="shared" si="6"/>
        <v>#DIV/0!</v>
      </c>
      <c r="K26" s="12">
        <v>0.75</v>
      </c>
      <c r="L26" s="12">
        <v>0.375</v>
      </c>
      <c r="M26" s="12" t="e">
        <f t="shared" ref="M26:M29" si="7">(I26*K26)+(J26*L26)</f>
        <v>#DIV/0!</v>
      </c>
      <c r="N26" s="12"/>
      <c r="O26" s="4"/>
    </row>
    <row r="27" spans="1:15" ht="35.25" customHeight="1" outlineLevel="1" x14ac:dyDescent="0.3">
      <c r="A27" s="174"/>
      <c r="B27" s="175"/>
      <c r="C27" s="11" t="s">
        <v>42</v>
      </c>
      <c r="D27" s="37" t="s">
        <v>13</v>
      </c>
      <c r="E27" s="110" t="e">
        <f>'CY 22 Data Input'!E28</f>
        <v>#DIV/0!</v>
      </c>
      <c r="F27" s="111">
        <v>0.49</v>
      </c>
      <c r="G27" s="111"/>
      <c r="H27" s="111">
        <v>0.77</v>
      </c>
      <c r="I27" s="13" t="e">
        <f t="shared" si="4"/>
        <v>#DIV/0!</v>
      </c>
      <c r="J27" s="13" t="e">
        <f t="shared" si="6"/>
        <v>#DIV/0!</v>
      </c>
      <c r="K27" s="12">
        <v>0.75</v>
      </c>
      <c r="L27" s="12">
        <v>0.375</v>
      </c>
      <c r="M27" s="12" t="e">
        <f t="shared" si="7"/>
        <v>#DIV/0!</v>
      </c>
      <c r="N27" s="12"/>
      <c r="O27" s="4"/>
    </row>
    <row r="28" spans="1:15" ht="35.25" customHeight="1" outlineLevel="1" x14ac:dyDescent="0.3">
      <c r="A28" s="174"/>
      <c r="B28" s="175"/>
      <c r="C28" s="11" t="s">
        <v>43</v>
      </c>
      <c r="D28" s="37" t="s">
        <v>14</v>
      </c>
      <c r="E28" s="110" t="e">
        <f>'CY 22 Data Input'!E32</f>
        <v>#DIV/0!</v>
      </c>
      <c r="F28" s="111">
        <v>0.49</v>
      </c>
      <c r="G28" s="111"/>
      <c r="H28" s="111">
        <v>0.77</v>
      </c>
      <c r="I28" s="13" t="e">
        <f t="shared" si="4"/>
        <v>#DIV/0!</v>
      </c>
      <c r="J28" s="13" t="e">
        <f t="shared" si="6"/>
        <v>#DIV/0!</v>
      </c>
      <c r="K28" s="12">
        <v>0.75</v>
      </c>
      <c r="L28" s="12">
        <v>0.375</v>
      </c>
      <c r="M28" s="12" t="e">
        <f t="shared" si="7"/>
        <v>#DIV/0!</v>
      </c>
      <c r="N28" s="12"/>
      <c r="O28" s="4"/>
    </row>
    <row r="29" spans="1:15" ht="35.25" customHeight="1" outlineLevel="1" x14ac:dyDescent="0.3">
      <c r="A29" s="174"/>
      <c r="B29" s="175"/>
      <c r="C29" s="11" t="s">
        <v>44</v>
      </c>
      <c r="D29" s="37" t="s">
        <v>15</v>
      </c>
      <c r="E29" s="110" t="e">
        <f>'CY 22 Data Input'!E36</f>
        <v>#DIV/0!</v>
      </c>
      <c r="F29" s="111">
        <v>0.49</v>
      </c>
      <c r="G29" s="111"/>
      <c r="H29" s="111">
        <v>0.77</v>
      </c>
      <c r="I29" s="13" t="e">
        <f t="shared" si="4"/>
        <v>#DIV/0!</v>
      </c>
      <c r="J29" s="13" t="e">
        <f t="shared" si="6"/>
        <v>#DIV/0!</v>
      </c>
      <c r="K29" s="12">
        <v>0.75</v>
      </c>
      <c r="L29" s="12">
        <v>0.375</v>
      </c>
      <c r="M29" s="12" t="e">
        <f t="shared" si="7"/>
        <v>#DIV/0!</v>
      </c>
      <c r="N29" s="12"/>
      <c r="O29" s="4"/>
    </row>
    <row r="30" spans="1:15" ht="46.5" customHeight="1" outlineLevel="1" x14ac:dyDescent="0.3">
      <c r="A30" s="51" t="s">
        <v>19</v>
      </c>
      <c r="B30" s="51" t="s">
        <v>0</v>
      </c>
      <c r="C30" s="51"/>
      <c r="D30" s="51" t="s">
        <v>1</v>
      </c>
      <c r="E30" s="109" t="s">
        <v>132</v>
      </c>
      <c r="F30" s="109" t="s">
        <v>133</v>
      </c>
      <c r="G30" s="109" t="s">
        <v>135</v>
      </c>
      <c r="H30" s="109" t="s">
        <v>134</v>
      </c>
      <c r="I30" s="78" t="s">
        <v>4</v>
      </c>
      <c r="J30" s="29" t="s">
        <v>157</v>
      </c>
      <c r="K30" s="109" t="s">
        <v>240</v>
      </c>
      <c r="L30" s="109" t="s">
        <v>241</v>
      </c>
      <c r="M30" s="90" t="s">
        <v>2</v>
      </c>
      <c r="N30" s="78" t="s">
        <v>10</v>
      </c>
      <c r="O30" s="4"/>
    </row>
    <row r="31" spans="1:15" ht="33.75" customHeight="1" outlineLevel="1" x14ac:dyDescent="0.3">
      <c r="A31" s="174" t="s">
        <v>168</v>
      </c>
      <c r="B31" s="174" t="s">
        <v>211</v>
      </c>
      <c r="C31" s="34" t="s">
        <v>37</v>
      </c>
      <c r="D31" s="37" t="s">
        <v>12</v>
      </c>
      <c r="E31" s="110" t="e">
        <f>'CY 22 Data Input'!E40</f>
        <v>#DIV/0!</v>
      </c>
      <c r="F31" s="111">
        <v>0.5</v>
      </c>
      <c r="G31" s="111"/>
      <c r="H31" s="111">
        <v>0.95</v>
      </c>
      <c r="I31" s="13" t="e">
        <f>IF(E31&gt;=F31,1,0)</f>
        <v>#DIV/0!</v>
      </c>
      <c r="J31" s="13" t="e">
        <f t="shared" si="6"/>
        <v>#DIV/0!</v>
      </c>
      <c r="K31" s="12">
        <v>0.5</v>
      </c>
      <c r="L31" s="12">
        <v>0.25</v>
      </c>
      <c r="M31" s="12" t="e">
        <f>(I31*K31)+(J31*L31)</f>
        <v>#DIV/0!</v>
      </c>
      <c r="N31" s="15">
        <f>SUMIF(M31:M42,"&gt;0")</f>
        <v>0</v>
      </c>
      <c r="O31" s="4"/>
    </row>
    <row r="32" spans="1:15" ht="33.75" customHeight="1" outlineLevel="1" x14ac:dyDescent="0.3">
      <c r="A32" s="174"/>
      <c r="B32" s="174"/>
      <c r="C32" s="34" t="s">
        <v>38</v>
      </c>
      <c r="D32" s="37" t="s">
        <v>13</v>
      </c>
      <c r="E32" s="110" t="e">
        <f>'CY 22 Data Input'!E44</f>
        <v>#DIV/0!</v>
      </c>
      <c r="F32" s="111">
        <v>0.5</v>
      </c>
      <c r="G32" s="111"/>
      <c r="H32" s="111">
        <v>0.95</v>
      </c>
      <c r="I32" s="13" t="e">
        <f t="shared" ref="I32:I42" si="8">IF(E32&gt;=F32,1,0)</f>
        <v>#DIV/0!</v>
      </c>
      <c r="J32" s="13" t="e">
        <f t="shared" si="6"/>
        <v>#DIV/0!</v>
      </c>
      <c r="K32" s="12">
        <v>0.5</v>
      </c>
      <c r="L32" s="12">
        <v>0.25</v>
      </c>
      <c r="M32" s="12" t="e">
        <f t="shared" ref="M32:M45" si="9">(I32*K32)+(J32*L32)</f>
        <v>#DIV/0!</v>
      </c>
      <c r="N32" s="12"/>
      <c r="O32" s="4"/>
    </row>
    <row r="33" spans="1:15" ht="33.75" customHeight="1" outlineLevel="1" x14ac:dyDescent="0.3">
      <c r="A33" s="174"/>
      <c r="B33" s="174"/>
      <c r="C33" s="34" t="s">
        <v>39</v>
      </c>
      <c r="D33" s="37" t="s">
        <v>14</v>
      </c>
      <c r="E33" s="110" t="e">
        <f>'CY 22 Data Input'!E48</f>
        <v>#DIV/0!</v>
      </c>
      <c r="F33" s="111">
        <v>0.5</v>
      </c>
      <c r="G33" s="111"/>
      <c r="H33" s="111">
        <v>0.95</v>
      </c>
      <c r="I33" s="13" t="e">
        <f t="shared" si="8"/>
        <v>#DIV/0!</v>
      </c>
      <c r="J33" s="13" t="e">
        <f t="shared" si="6"/>
        <v>#DIV/0!</v>
      </c>
      <c r="K33" s="12">
        <v>0.5</v>
      </c>
      <c r="L33" s="12">
        <v>0.25</v>
      </c>
      <c r="M33" s="12" t="e">
        <f t="shared" si="9"/>
        <v>#DIV/0!</v>
      </c>
      <c r="N33" s="12"/>
      <c r="O33" s="4"/>
    </row>
    <row r="34" spans="1:15" ht="33.75" customHeight="1" outlineLevel="1" x14ac:dyDescent="0.3">
      <c r="A34" s="174"/>
      <c r="B34" s="174"/>
      <c r="C34" s="34" t="s">
        <v>40</v>
      </c>
      <c r="D34" s="37" t="s">
        <v>15</v>
      </c>
      <c r="E34" s="110" t="e">
        <f>'CY 22 Data Input'!E52</f>
        <v>#DIV/0!</v>
      </c>
      <c r="F34" s="111">
        <v>0.5</v>
      </c>
      <c r="G34" s="111"/>
      <c r="H34" s="111">
        <v>0.95</v>
      </c>
      <c r="I34" s="13" t="e">
        <f t="shared" si="8"/>
        <v>#DIV/0!</v>
      </c>
      <c r="J34" s="13" t="e">
        <f t="shared" si="6"/>
        <v>#DIV/0!</v>
      </c>
      <c r="K34" s="12">
        <v>0.5</v>
      </c>
      <c r="L34" s="12">
        <v>0.25</v>
      </c>
      <c r="M34" s="12" t="e">
        <f t="shared" si="9"/>
        <v>#DIV/0!</v>
      </c>
      <c r="N34" s="12"/>
      <c r="O34" s="4"/>
    </row>
    <row r="35" spans="1:15" ht="36.75" customHeight="1" outlineLevel="1" x14ac:dyDescent="0.3">
      <c r="A35" s="174"/>
      <c r="B35" s="174" t="s">
        <v>212</v>
      </c>
      <c r="C35" s="11" t="s">
        <v>41</v>
      </c>
      <c r="D35" s="37" t="s">
        <v>12</v>
      </c>
      <c r="E35" s="110" t="e">
        <f>'CY 22 Data Input'!E72</f>
        <v>#DIV/0!</v>
      </c>
      <c r="F35" s="111">
        <v>0.48</v>
      </c>
      <c r="G35" s="111"/>
      <c r="H35" s="111">
        <v>0.96</v>
      </c>
      <c r="I35" s="13" t="e">
        <f t="shared" si="8"/>
        <v>#DIV/0!</v>
      </c>
      <c r="J35" s="13" t="e">
        <f t="shared" si="6"/>
        <v>#DIV/0!</v>
      </c>
      <c r="K35" s="12">
        <v>0.5</v>
      </c>
      <c r="L35" s="12">
        <v>0.25</v>
      </c>
      <c r="M35" s="12" t="e">
        <f t="shared" si="9"/>
        <v>#DIV/0!</v>
      </c>
      <c r="N35" s="12"/>
      <c r="O35" s="4"/>
    </row>
    <row r="36" spans="1:15" ht="36.75" customHeight="1" outlineLevel="1" x14ac:dyDescent="0.3">
      <c r="A36" s="174"/>
      <c r="B36" s="175"/>
      <c r="C36" s="11" t="s">
        <v>42</v>
      </c>
      <c r="D36" s="37" t="s">
        <v>13</v>
      </c>
      <c r="E36" s="110" t="e">
        <f>'CY 22 Data Input'!E76</f>
        <v>#DIV/0!</v>
      </c>
      <c r="F36" s="111">
        <v>0.48</v>
      </c>
      <c r="G36" s="111"/>
      <c r="H36" s="111">
        <v>0.96</v>
      </c>
      <c r="I36" s="13" t="e">
        <f t="shared" si="8"/>
        <v>#DIV/0!</v>
      </c>
      <c r="J36" s="13" t="e">
        <f t="shared" si="6"/>
        <v>#DIV/0!</v>
      </c>
      <c r="K36" s="12">
        <v>0.5</v>
      </c>
      <c r="L36" s="12">
        <v>0.25</v>
      </c>
      <c r="M36" s="12" t="e">
        <f t="shared" si="9"/>
        <v>#DIV/0!</v>
      </c>
      <c r="N36" s="12"/>
      <c r="O36" s="4"/>
    </row>
    <row r="37" spans="1:15" ht="36.75" customHeight="1" outlineLevel="1" x14ac:dyDescent="0.3">
      <c r="A37" s="174"/>
      <c r="B37" s="175"/>
      <c r="C37" s="11" t="s">
        <v>43</v>
      </c>
      <c r="D37" s="37" t="s">
        <v>14</v>
      </c>
      <c r="E37" s="110" t="e">
        <f>'CY 22 Data Input'!E80</f>
        <v>#DIV/0!</v>
      </c>
      <c r="F37" s="111">
        <v>0.48</v>
      </c>
      <c r="G37" s="111"/>
      <c r="H37" s="111">
        <v>0.96</v>
      </c>
      <c r="I37" s="13" t="e">
        <f>IF(E37&gt;=F37,1,0)</f>
        <v>#DIV/0!</v>
      </c>
      <c r="J37" s="13" t="e">
        <f t="shared" si="6"/>
        <v>#DIV/0!</v>
      </c>
      <c r="K37" s="12">
        <v>0.5</v>
      </c>
      <c r="L37" s="12">
        <v>0.25</v>
      </c>
      <c r="M37" s="12" t="e">
        <f t="shared" si="9"/>
        <v>#DIV/0!</v>
      </c>
      <c r="N37" s="12"/>
      <c r="O37" s="4"/>
    </row>
    <row r="38" spans="1:15" ht="36.75" customHeight="1" outlineLevel="1" x14ac:dyDescent="0.3">
      <c r="A38" s="174"/>
      <c r="B38" s="175"/>
      <c r="C38" s="11" t="s">
        <v>44</v>
      </c>
      <c r="D38" s="37" t="s">
        <v>15</v>
      </c>
      <c r="E38" s="110" t="e">
        <f>'CY 22 Data Input'!E84</f>
        <v>#DIV/0!</v>
      </c>
      <c r="F38" s="111">
        <v>0.48</v>
      </c>
      <c r="G38" s="111"/>
      <c r="H38" s="111">
        <v>0.96</v>
      </c>
      <c r="I38" s="13" t="e">
        <f t="shared" si="8"/>
        <v>#DIV/0!</v>
      </c>
      <c r="J38" s="13" t="e">
        <f t="shared" si="6"/>
        <v>#DIV/0!</v>
      </c>
      <c r="K38" s="12">
        <v>0.5</v>
      </c>
      <c r="L38" s="12">
        <v>0.25</v>
      </c>
      <c r="M38" s="12" t="e">
        <f t="shared" si="9"/>
        <v>#DIV/0!</v>
      </c>
      <c r="N38" s="12"/>
      <c r="O38" s="4"/>
    </row>
    <row r="39" spans="1:15" ht="34.5" customHeight="1" outlineLevel="1" x14ac:dyDescent="0.3">
      <c r="A39" s="174"/>
      <c r="B39" s="174" t="s">
        <v>213</v>
      </c>
      <c r="C39" s="34" t="s">
        <v>37</v>
      </c>
      <c r="D39" s="37" t="s">
        <v>12</v>
      </c>
      <c r="E39" s="110" t="e">
        <f>'CY 22 Data Input'!E56</f>
        <v>#DIV/0!</v>
      </c>
      <c r="F39" s="111">
        <v>0.52</v>
      </c>
      <c r="G39" s="111"/>
      <c r="H39" s="111">
        <v>0.98</v>
      </c>
      <c r="I39" s="13" t="e">
        <f t="shared" si="8"/>
        <v>#DIV/0!</v>
      </c>
      <c r="J39" s="13" t="e">
        <f t="shared" si="6"/>
        <v>#DIV/0!</v>
      </c>
      <c r="K39" s="12">
        <v>0.5</v>
      </c>
      <c r="L39" s="12">
        <v>0.25</v>
      </c>
      <c r="M39" s="12" t="e">
        <f t="shared" si="9"/>
        <v>#DIV/0!</v>
      </c>
      <c r="N39" s="12"/>
      <c r="O39" s="4"/>
    </row>
    <row r="40" spans="1:15" ht="34.5" customHeight="1" outlineLevel="1" x14ac:dyDescent="0.3">
      <c r="A40" s="174"/>
      <c r="B40" s="174"/>
      <c r="C40" s="34" t="s">
        <v>38</v>
      </c>
      <c r="D40" s="37" t="s">
        <v>13</v>
      </c>
      <c r="E40" s="110" t="e">
        <f>'CY 22 Data Input'!E60</f>
        <v>#DIV/0!</v>
      </c>
      <c r="F40" s="111">
        <v>0.52</v>
      </c>
      <c r="G40" s="111"/>
      <c r="H40" s="111">
        <v>0.98</v>
      </c>
      <c r="I40" s="13" t="e">
        <f t="shared" si="8"/>
        <v>#DIV/0!</v>
      </c>
      <c r="J40" s="13" t="e">
        <f t="shared" si="6"/>
        <v>#DIV/0!</v>
      </c>
      <c r="K40" s="12">
        <v>0.5</v>
      </c>
      <c r="L40" s="12">
        <v>0.25</v>
      </c>
      <c r="M40" s="12" t="e">
        <f t="shared" si="9"/>
        <v>#DIV/0!</v>
      </c>
      <c r="N40" s="12"/>
      <c r="O40" s="4"/>
    </row>
    <row r="41" spans="1:15" ht="34.5" customHeight="1" outlineLevel="1" x14ac:dyDescent="0.3">
      <c r="A41" s="174"/>
      <c r="B41" s="174"/>
      <c r="C41" s="34" t="s">
        <v>39</v>
      </c>
      <c r="D41" s="37" t="s">
        <v>14</v>
      </c>
      <c r="E41" s="110" t="e">
        <f>'CY 22 Data Input'!E64</f>
        <v>#DIV/0!</v>
      </c>
      <c r="F41" s="111">
        <v>0.52</v>
      </c>
      <c r="G41" s="111"/>
      <c r="H41" s="111">
        <v>0.98</v>
      </c>
      <c r="I41" s="13" t="e">
        <f t="shared" si="8"/>
        <v>#DIV/0!</v>
      </c>
      <c r="J41" s="13" t="e">
        <f t="shared" si="6"/>
        <v>#DIV/0!</v>
      </c>
      <c r="K41" s="12">
        <v>0.5</v>
      </c>
      <c r="L41" s="12">
        <v>0.25</v>
      </c>
      <c r="M41" s="12" t="e">
        <f t="shared" si="9"/>
        <v>#DIV/0!</v>
      </c>
      <c r="N41" s="12"/>
      <c r="O41" s="4"/>
    </row>
    <row r="42" spans="1:15" ht="34.5" customHeight="1" outlineLevel="1" x14ac:dyDescent="0.3">
      <c r="A42" s="174"/>
      <c r="B42" s="174"/>
      <c r="C42" s="34" t="s">
        <v>40</v>
      </c>
      <c r="D42" s="37" t="s">
        <v>15</v>
      </c>
      <c r="E42" s="110" t="e">
        <f>'CY 22 Data Input'!E68</f>
        <v>#DIV/0!</v>
      </c>
      <c r="F42" s="111">
        <v>0.52</v>
      </c>
      <c r="G42" s="111"/>
      <c r="H42" s="111">
        <v>0.98</v>
      </c>
      <c r="I42" s="13" t="e">
        <f t="shared" si="8"/>
        <v>#DIV/0!</v>
      </c>
      <c r="J42" s="13" t="e">
        <f t="shared" si="6"/>
        <v>#DIV/0!</v>
      </c>
      <c r="K42" s="12">
        <v>0.5</v>
      </c>
      <c r="L42" s="12">
        <v>0.25</v>
      </c>
      <c r="M42" s="12" t="e">
        <f t="shared" si="9"/>
        <v>#DIV/0!</v>
      </c>
      <c r="N42" s="12"/>
      <c r="O42" s="4"/>
    </row>
    <row r="43" spans="1:15" ht="89.25" customHeight="1" outlineLevel="1" x14ac:dyDescent="0.3">
      <c r="A43" s="51" t="s">
        <v>19</v>
      </c>
      <c r="B43" s="51" t="s">
        <v>0</v>
      </c>
      <c r="C43" s="51"/>
      <c r="D43" s="51" t="s">
        <v>1</v>
      </c>
      <c r="E43" s="109" t="s">
        <v>132</v>
      </c>
      <c r="F43" s="109" t="s">
        <v>133</v>
      </c>
      <c r="G43" s="109" t="s">
        <v>135</v>
      </c>
      <c r="H43" s="109" t="s">
        <v>134</v>
      </c>
      <c r="I43" s="29" t="s">
        <v>47</v>
      </c>
      <c r="J43" s="29" t="s">
        <v>158</v>
      </c>
      <c r="K43" s="109" t="s">
        <v>240</v>
      </c>
      <c r="L43" s="109" t="s">
        <v>241</v>
      </c>
      <c r="M43" s="90" t="s">
        <v>2</v>
      </c>
      <c r="N43" s="78" t="s">
        <v>10</v>
      </c>
      <c r="O43" s="4"/>
    </row>
    <row r="44" spans="1:15" ht="35.25" customHeight="1" outlineLevel="1" x14ac:dyDescent="0.3">
      <c r="A44" s="177" t="s">
        <v>168</v>
      </c>
      <c r="B44" s="176" t="s">
        <v>45</v>
      </c>
      <c r="C44" s="11" t="s">
        <v>192</v>
      </c>
      <c r="D44" s="37" t="s">
        <v>17</v>
      </c>
      <c r="E44" s="110" t="e">
        <f>'CY 22 Data Input'!E88</f>
        <v>#DIV/0!</v>
      </c>
      <c r="F44" s="111">
        <v>0.57999999999999996</v>
      </c>
      <c r="G44" s="111"/>
      <c r="H44" s="111">
        <v>0.96</v>
      </c>
      <c r="I44" s="13" t="e">
        <f>IF(E44&gt;=F44,1,0)</f>
        <v>#DIV/0!</v>
      </c>
      <c r="J44" s="13" t="e">
        <f t="shared" si="6"/>
        <v>#DIV/0!</v>
      </c>
      <c r="K44" s="12">
        <v>2</v>
      </c>
      <c r="L44" s="12">
        <v>1</v>
      </c>
      <c r="M44" s="12" t="e">
        <f t="shared" si="9"/>
        <v>#DIV/0!</v>
      </c>
      <c r="N44" s="12">
        <f>SUMIF(M44:M46,"&gt;0")</f>
        <v>0</v>
      </c>
      <c r="O44" s="4"/>
    </row>
    <row r="45" spans="1:15" ht="35.25" customHeight="1" outlineLevel="1" x14ac:dyDescent="0.3">
      <c r="A45" s="177"/>
      <c r="B45" s="176"/>
      <c r="C45" s="10" t="s">
        <v>193</v>
      </c>
      <c r="D45" s="37" t="s">
        <v>18</v>
      </c>
      <c r="E45" s="110" t="e">
        <f>'CY 22 Data Input'!E92</f>
        <v>#DIV/0!</v>
      </c>
      <c r="F45" s="111">
        <v>0.57999999999999996</v>
      </c>
      <c r="G45" s="111"/>
      <c r="H45" s="111">
        <v>0.96</v>
      </c>
      <c r="I45" s="13" t="e">
        <f>IF(E45&gt;=F45,1,0)</f>
        <v>#DIV/0!</v>
      </c>
      <c r="J45" s="13" t="e">
        <f t="shared" si="6"/>
        <v>#DIV/0!</v>
      </c>
      <c r="K45" s="12">
        <v>2</v>
      </c>
      <c r="L45" s="12">
        <v>1</v>
      </c>
      <c r="M45" s="12" t="e">
        <f t="shared" si="9"/>
        <v>#DIV/0!</v>
      </c>
      <c r="N45" s="12"/>
      <c r="O45" s="4"/>
    </row>
    <row r="46" spans="1:15" ht="72.75" customHeight="1" outlineLevel="1" x14ac:dyDescent="0.3">
      <c r="A46" s="177"/>
      <c r="B46" s="33" t="s">
        <v>46</v>
      </c>
      <c r="C46" s="11" t="s">
        <v>24</v>
      </c>
      <c r="D46" s="37" t="s">
        <v>3</v>
      </c>
      <c r="E46" s="110" t="e">
        <f>'CY 22 Data Input'!E96</f>
        <v>#DIV/0!</v>
      </c>
      <c r="F46" s="114" t="s">
        <v>5</v>
      </c>
      <c r="G46" s="114" t="s">
        <v>5</v>
      </c>
      <c r="H46" s="114" t="s">
        <v>5</v>
      </c>
      <c r="I46" s="13"/>
      <c r="J46" s="14" t="s">
        <v>5</v>
      </c>
      <c r="K46" s="12">
        <v>2</v>
      </c>
      <c r="L46" s="12" t="s">
        <v>5</v>
      </c>
      <c r="M46" s="12">
        <f>(I46*K46)</f>
        <v>0</v>
      </c>
      <c r="N46" s="12"/>
      <c r="O46" s="4"/>
    </row>
    <row r="47" spans="1:15" ht="30" customHeight="1" outlineLevel="1" x14ac:dyDescent="0.3">
      <c r="A47" s="51" t="s">
        <v>19</v>
      </c>
      <c r="B47" s="51" t="s">
        <v>0</v>
      </c>
      <c r="C47" s="51"/>
      <c r="D47" s="51" t="s">
        <v>1</v>
      </c>
      <c r="E47" s="109" t="s">
        <v>132</v>
      </c>
      <c r="F47" s="109" t="s">
        <v>133</v>
      </c>
      <c r="G47" s="109" t="s">
        <v>135</v>
      </c>
      <c r="H47" s="109" t="s">
        <v>134</v>
      </c>
      <c r="I47" s="79" t="s">
        <v>52</v>
      </c>
      <c r="J47" s="79"/>
      <c r="K47" s="109" t="s">
        <v>240</v>
      </c>
      <c r="L47" s="109" t="s">
        <v>241</v>
      </c>
      <c r="M47" s="90" t="s">
        <v>2</v>
      </c>
      <c r="N47" s="78" t="s">
        <v>10</v>
      </c>
      <c r="O47" s="4"/>
    </row>
    <row r="48" spans="1:15" ht="36.75" customHeight="1" outlineLevel="1" x14ac:dyDescent="0.3">
      <c r="A48" s="173" t="s">
        <v>168</v>
      </c>
      <c r="B48" s="33" t="s">
        <v>48</v>
      </c>
      <c r="C48" s="11" t="s">
        <v>50</v>
      </c>
      <c r="D48" s="115" t="s">
        <v>51</v>
      </c>
      <c r="E48" s="115" t="s">
        <v>5</v>
      </c>
      <c r="F48" s="115" t="s">
        <v>5</v>
      </c>
      <c r="G48" s="115" t="s">
        <v>5</v>
      </c>
      <c r="H48" s="115" t="s">
        <v>5</v>
      </c>
      <c r="I48" s="114" t="s">
        <v>5</v>
      </c>
      <c r="J48" s="14" t="s">
        <v>5</v>
      </c>
      <c r="K48" s="12" t="s">
        <v>5</v>
      </c>
      <c r="L48" s="12" t="s">
        <v>5</v>
      </c>
      <c r="M48" s="12" t="s">
        <v>51</v>
      </c>
      <c r="N48" s="12" t="s">
        <v>51</v>
      </c>
      <c r="O48" s="4"/>
    </row>
    <row r="49" spans="1:15" ht="36.75" customHeight="1" outlineLevel="1" x14ac:dyDescent="0.3">
      <c r="A49" s="173"/>
      <c r="B49" s="33" t="s">
        <v>49</v>
      </c>
      <c r="C49" s="11" t="s">
        <v>50</v>
      </c>
      <c r="D49" s="115" t="s">
        <v>51</v>
      </c>
      <c r="E49" s="115" t="s">
        <v>5</v>
      </c>
      <c r="F49" s="115" t="s">
        <v>5</v>
      </c>
      <c r="G49" s="115" t="s">
        <v>5</v>
      </c>
      <c r="H49" s="115" t="s">
        <v>5</v>
      </c>
      <c r="I49" s="114" t="s">
        <v>5</v>
      </c>
      <c r="J49" s="14" t="s">
        <v>5</v>
      </c>
      <c r="K49" s="12" t="s">
        <v>5</v>
      </c>
      <c r="L49" s="12" t="s">
        <v>5</v>
      </c>
      <c r="M49" s="12" t="s">
        <v>51</v>
      </c>
      <c r="N49" s="12"/>
      <c r="O49" s="4"/>
    </row>
    <row r="50" spans="1:15" outlineLevel="1" x14ac:dyDescent="0.3">
      <c r="A50" s="38"/>
      <c r="B50" s="2"/>
      <c r="O50" s="4"/>
    </row>
    <row r="52" spans="1:15" ht="21" x14ac:dyDescent="0.4">
      <c r="C52" s="121" t="s">
        <v>215</v>
      </c>
    </row>
    <row r="53" spans="1:15" ht="21" x14ac:dyDescent="0.4">
      <c r="C53" s="121"/>
    </row>
    <row r="54" spans="1:15" ht="43.2" x14ac:dyDescent="0.3">
      <c r="B54" s="123" t="s">
        <v>23</v>
      </c>
      <c r="C54" s="124" t="s">
        <v>214</v>
      </c>
      <c r="D54" s="124" t="s">
        <v>221</v>
      </c>
      <c r="E54" s="124" t="s">
        <v>226</v>
      </c>
      <c r="F54" s="124" t="s">
        <v>230</v>
      </c>
      <c r="G54" s="141" t="s">
        <v>235</v>
      </c>
      <c r="H54" s="124" t="s">
        <v>234</v>
      </c>
      <c r="I54" s="124" t="s">
        <v>236</v>
      </c>
    </row>
    <row r="55" spans="1:15" x14ac:dyDescent="0.3">
      <c r="B55" s="168" t="s">
        <v>237</v>
      </c>
      <c r="C55" s="170" t="s">
        <v>124</v>
      </c>
      <c r="D55" s="138" t="e">
        <f>K2</f>
        <v>#DIV/0!</v>
      </c>
      <c r="E55" s="138">
        <v>5</v>
      </c>
      <c r="F55" s="91" t="e">
        <f>D55+2</f>
        <v>#DIV/0!</v>
      </c>
      <c r="G55" s="91" t="e">
        <f>IF(F55&gt;E55,"yes", "no")</f>
        <v>#DIV/0!</v>
      </c>
      <c r="H55" s="91" t="e">
        <f>IF(F55&lt;E55,E55-F55,"n/a")</f>
        <v>#DIV/0!</v>
      </c>
      <c r="I55" s="142"/>
    </row>
    <row r="56" spans="1:15" ht="43.2" x14ac:dyDescent="0.3">
      <c r="B56" s="169"/>
      <c r="C56" s="171"/>
      <c r="D56" s="124" t="s">
        <v>222</v>
      </c>
      <c r="E56" s="124" t="s">
        <v>227</v>
      </c>
      <c r="F56" s="124" t="s">
        <v>231</v>
      </c>
      <c r="G56" s="141" t="s">
        <v>235</v>
      </c>
      <c r="H56" s="124" t="s">
        <v>234</v>
      </c>
      <c r="I56" s="124" t="s">
        <v>236</v>
      </c>
    </row>
    <row r="57" spans="1:15" x14ac:dyDescent="0.3">
      <c r="B57" s="169"/>
      <c r="D57" s="139" t="e">
        <f>L2</f>
        <v>#DIV/0!</v>
      </c>
      <c r="E57" s="139">
        <v>12</v>
      </c>
      <c r="F57" s="139" t="e">
        <f>F55+D57</f>
        <v>#DIV/0!</v>
      </c>
      <c r="G57" s="91" t="e">
        <f t="shared" ref="G57:G61" si="10">IF(F57&gt;E57,"yes", "no")</f>
        <v>#DIV/0!</v>
      </c>
      <c r="H57" s="91" t="e">
        <f t="shared" ref="H57:H61" si="11">IF(F57&lt;E57,E57-F57,"n/a")</f>
        <v>#DIV/0!</v>
      </c>
      <c r="I57" s="143"/>
    </row>
    <row r="58" spans="1:15" ht="43.2" x14ac:dyDescent="0.3">
      <c r="B58" s="169"/>
      <c r="D58" s="124" t="s">
        <v>223</v>
      </c>
      <c r="E58" s="140" t="s">
        <v>228</v>
      </c>
      <c r="F58" s="124" t="s">
        <v>232</v>
      </c>
      <c r="G58" s="141" t="s">
        <v>235</v>
      </c>
      <c r="H58" s="124" t="s">
        <v>234</v>
      </c>
      <c r="I58" s="124" t="s">
        <v>236</v>
      </c>
    </row>
    <row r="59" spans="1:15" x14ac:dyDescent="0.3">
      <c r="B59" s="169"/>
      <c r="C59" s="9"/>
      <c r="D59" s="9" t="e">
        <f>M2</f>
        <v>#DIV/0!</v>
      </c>
      <c r="E59" s="139">
        <v>17</v>
      </c>
      <c r="F59" s="139" t="e">
        <f>F57+D59</f>
        <v>#DIV/0!</v>
      </c>
      <c r="G59" s="91" t="e">
        <f t="shared" si="10"/>
        <v>#DIV/0!</v>
      </c>
      <c r="H59" s="91" t="e">
        <f t="shared" si="11"/>
        <v>#DIV/0!</v>
      </c>
      <c r="I59" s="143"/>
    </row>
    <row r="60" spans="1:15" ht="43.2" x14ac:dyDescent="0.3">
      <c r="B60" s="169"/>
      <c r="D60" s="124" t="s">
        <v>224</v>
      </c>
      <c r="E60" s="140" t="s">
        <v>229</v>
      </c>
      <c r="F60" s="124" t="s">
        <v>233</v>
      </c>
      <c r="G60" s="141" t="s">
        <v>235</v>
      </c>
      <c r="H60" s="124" t="s">
        <v>234</v>
      </c>
      <c r="I60" s="124" t="s">
        <v>236</v>
      </c>
    </row>
    <row r="61" spans="1:15" x14ac:dyDescent="0.3">
      <c r="B61" s="169"/>
      <c r="D61" t="e">
        <f>N2</f>
        <v>#DIV/0!</v>
      </c>
      <c r="E61" s="139">
        <v>32</v>
      </c>
      <c r="F61" s="139" t="e">
        <f>F59+D61</f>
        <v>#DIV/0!</v>
      </c>
      <c r="G61" s="91" t="e">
        <f t="shared" si="10"/>
        <v>#DIV/0!</v>
      </c>
      <c r="H61" s="91" t="e">
        <f t="shared" si="11"/>
        <v>#DIV/0!</v>
      </c>
      <c r="I61" s="143"/>
    </row>
    <row r="62" spans="1:15" ht="21" x14ac:dyDescent="0.4">
      <c r="C62" s="121"/>
    </row>
    <row r="64" spans="1:15" ht="15.6" x14ac:dyDescent="0.3">
      <c r="B64" s="165" t="s">
        <v>125</v>
      </c>
      <c r="C64" s="166"/>
      <c r="D64" s="167"/>
    </row>
    <row r="65" spans="2:7" ht="15" thickBot="1" x14ac:dyDescent="0.35">
      <c r="B65" s="125" t="s">
        <v>126</v>
      </c>
      <c r="C65" s="125" t="s">
        <v>170</v>
      </c>
      <c r="D65" s="125" t="s">
        <v>172</v>
      </c>
    </row>
    <row r="66" spans="2:7" ht="29.4" thickBot="1" x14ac:dyDescent="0.35">
      <c r="B66" s="36" t="s">
        <v>127</v>
      </c>
      <c r="C66" s="128" t="s">
        <v>174</v>
      </c>
      <c r="D66" s="130" t="s">
        <v>173</v>
      </c>
      <c r="F66" s="137"/>
      <c r="G66" s="127"/>
    </row>
    <row r="67" spans="2:7" ht="29.4" thickBot="1" x14ac:dyDescent="0.35">
      <c r="B67" s="36" t="s">
        <v>128</v>
      </c>
      <c r="C67" s="129" t="s">
        <v>175</v>
      </c>
      <c r="D67" s="131">
        <v>0.22</v>
      </c>
      <c r="F67" s="137"/>
      <c r="G67" s="127"/>
    </row>
    <row r="68" spans="2:7" ht="29.4" thickBot="1" x14ac:dyDescent="0.35">
      <c r="B68" s="36" t="s">
        <v>129</v>
      </c>
      <c r="C68" s="129" t="s">
        <v>176</v>
      </c>
      <c r="D68" s="131">
        <v>0.16</v>
      </c>
      <c r="F68" s="137"/>
      <c r="G68" s="127"/>
    </row>
    <row r="69" spans="2:7" ht="29.4" thickBot="1" x14ac:dyDescent="0.35">
      <c r="B69" s="36" t="s">
        <v>130</v>
      </c>
      <c r="C69" s="129" t="s">
        <v>177</v>
      </c>
      <c r="D69" s="131">
        <v>0.46</v>
      </c>
      <c r="F69" s="137"/>
      <c r="G69" s="127"/>
    </row>
    <row r="70" spans="2:7" ht="31.2" customHeight="1" x14ac:dyDescent="0.3">
      <c r="B70" s="162" t="s">
        <v>171</v>
      </c>
      <c r="C70" s="163"/>
      <c r="D70" s="164"/>
    </row>
  </sheetData>
  <mergeCells count="20">
    <mergeCell ref="A17:A20"/>
    <mergeCell ref="A4:A15"/>
    <mergeCell ref="B4:B15"/>
    <mergeCell ref="B22:B25"/>
    <mergeCell ref="C17:C20"/>
    <mergeCell ref="C4:C15"/>
    <mergeCell ref="A48:A49"/>
    <mergeCell ref="B39:B42"/>
    <mergeCell ref="A31:A42"/>
    <mergeCell ref="A22:A29"/>
    <mergeCell ref="B26:B29"/>
    <mergeCell ref="B31:B34"/>
    <mergeCell ref="B35:B38"/>
    <mergeCell ref="B44:B45"/>
    <mergeCell ref="A44:A46"/>
    <mergeCell ref="B70:D70"/>
    <mergeCell ref="B64:D64"/>
    <mergeCell ref="B55:B61"/>
    <mergeCell ref="C55:C56"/>
    <mergeCell ref="D2:F2"/>
  </mergeCells>
  <phoneticPr fontId="3" type="noConversion"/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BF02-55BD-47A7-B2FE-C432F7D10812}">
  <dimension ref="A1:L24"/>
  <sheetViews>
    <sheetView topLeftCell="B1" workbookViewId="0">
      <pane ySplit="1" topLeftCell="A6" activePane="bottomLeft" state="frozen"/>
      <selection activeCell="B1" sqref="B1"/>
      <selection pane="bottomLeft" activeCell="E19" sqref="E19"/>
    </sheetView>
  </sheetViews>
  <sheetFormatPr defaultRowHeight="14.4" x14ac:dyDescent="0.3"/>
  <cols>
    <col min="1" max="1" width="0" hidden="1" customWidth="1"/>
    <col min="2" max="2" width="11" customWidth="1"/>
    <col min="3" max="3" width="14.5546875" bestFit="1" customWidth="1"/>
    <col min="4" max="12" width="10.6640625" customWidth="1"/>
    <col min="17" max="17" width="17.33203125" bestFit="1" customWidth="1"/>
    <col min="18" max="18" width="24.109375" bestFit="1" customWidth="1"/>
    <col min="19" max="23" width="20.33203125" bestFit="1" customWidth="1"/>
  </cols>
  <sheetData>
    <row r="1" spans="1:12" ht="69.599999999999994" thickBot="1" x14ac:dyDescent="0.35">
      <c r="A1" s="102" t="s">
        <v>23</v>
      </c>
      <c r="B1" s="3" t="s">
        <v>114</v>
      </c>
      <c r="C1" s="3" t="s">
        <v>115</v>
      </c>
      <c r="D1" s="52" t="s">
        <v>62</v>
      </c>
      <c r="E1" s="52" t="s">
        <v>63</v>
      </c>
      <c r="F1" s="52" t="s">
        <v>64</v>
      </c>
      <c r="G1" s="52" t="s">
        <v>68</v>
      </c>
      <c r="H1" s="52" t="s">
        <v>65</v>
      </c>
      <c r="I1" s="52" t="s">
        <v>66</v>
      </c>
      <c r="J1" s="52" t="s">
        <v>67</v>
      </c>
      <c r="K1" s="52" t="s">
        <v>48</v>
      </c>
      <c r="L1" s="52" t="s">
        <v>49</v>
      </c>
    </row>
    <row r="2" spans="1:12" x14ac:dyDescent="0.3">
      <c r="A2" s="103"/>
      <c r="B2" s="62">
        <v>2020</v>
      </c>
      <c r="C2" s="63" t="s">
        <v>58</v>
      </c>
      <c r="D2" s="94"/>
      <c r="E2" s="72"/>
      <c r="F2" s="72"/>
      <c r="G2" s="72"/>
      <c r="H2" s="72"/>
      <c r="I2" s="72"/>
      <c r="J2" s="72" t="s">
        <v>5</v>
      </c>
      <c r="K2" s="72" t="s">
        <v>5</v>
      </c>
      <c r="L2" s="73" t="s">
        <v>5</v>
      </c>
    </row>
    <row r="3" spans="1:12" x14ac:dyDescent="0.3">
      <c r="A3" s="104"/>
      <c r="B3" s="64">
        <v>2020</v>
      </c>
      <c r="C3" s="65" t="s">
        <v>59</v>
      </c>
      <c r="D3" s="96"/>
      <c r="E3" s="3"/>
      <c r="F3" s="3"/>
      <c r="G3" s="3"/>
      <c r="H3" s="3"/>
      <c r="I3" s="3"/>
      <c r="J3" s="3" t="s">
        <v>5</v>
      </c>
      <c r="K3" s="3" t="s">
        <v>5</v>
      </c>
      <c r="L3" s="74" t="s">
        <v>5</v>
      </c>
    </row>
    <row r="4" spans="1:12" x14ac:dyDescent="0.3">
      <c r="A4" s="105"/>
      <c r="B4" s="64">
        <v>2020</v>
      </c>
      <c r="C4" s="66" t="s">
        <v>60</v>
      </c>
      <c r="D4" s="96"/>
      <c r="E4" s="3"/>
      <c r="F4" s="3"/>
      <c r="G4" s="3"/>
      <c r="H4" s="3"/>
      <c r="I4" s="3"/>
      <c r="J4" s="3" t="s">
        <v>5</v>
      </c>
      <c r="K4" s="3" t="s">
        <v>5</v>
      </c>
      <c r="L4" s="74" t="s">
        <v>5</v>
      </c>
    </row>
    <row r="5" spans="1:12" x14ac:dyDescent="0.3">
      <c r="A5" s="104"/>
      <c r="B5" s="64">
        <v>2020</v>
      </c>
      <c r="C5" s="67" t="s">
        <v>61</v>
      </c>
      <c r="D5" s="96"/>
      <c r="E5" s="3"/>
      <c r="F5" s="3"/>
      <c r="G5" s="3"/>
      <c r="H5" s="3"/>
      <c r="I5" s="3"/>
      <c r="J5" s="3" t="s">
        <v>5</v>
      </c>
      <c r="K5" s="3" t="s">
        <v>5</v>
      </c>
      <c r="L5" s="74" t="s">
        <v>5</v>
      </c>
    </row>
    <row r="6" spans="1:12" ht="15" thickBot="1" x14ac:dyDescent="0.35">
      <c r="A6" s="106"/>
      <c r="B6" s="68">
        <v>2020</v>
      </c>
      <c r="C6" s="69" t="s">
        <v>69</v>
      </c>
      <c r="D6" s="98" t="e">
        <f>AVERAGE(D2:D5)</f>
        <v>#DIV/0!</v>
      </c>
      <c r="E6" s="75" t="e">
        <f t="shared" ref="E6:I6" si="0">AVERAGE(E2:E5)</f>
        <v>#DIV/0!</v>
      </c>
      <c r="F6" s="75" t="e">
        <f t="shared" si="0"/>
        <v>#DIV/0!</v>
      </c>
      <c r="G6" s="75" t="e">
        <f t="shared" si="0"/>
        <v>#DIV/0!</v>
      </c>
      <c r="H6" s="75" t="e">
        <f t="shared" si="0"/>
        <v>#DIV/0!</v>
      </c>
      <c r="I6" s="75" t="e">
        <f t="shared" si="0"/>
        <v>#DIV/0!</v>
      </c>
      <c r="J6" s="75" t="s">
        <v>5</v>
      </c>
      <c r="K6" s="75" t="s">
        <v>5</v>
      </c>
      <c r="L6" s="76" t="s">
        <v>5</v>
      </c>
    </row>
    <row r="7" spans="1:12" x14ac:dyDescent="0.3">
      <c r="A7" s="107"/>
      <c r="B7" s="62">
        <v>2021</v>
      </c>
      <c r="C7" s="63" t="s">
        <v>58</v>
      </c>
      <c r="D7" s="94"/>
      <c r="E7" s="72"/>
      <c r="F7" s="72"/>
      <c r="G7" s="72"/>
      <c r="H7" s="72"/>
      <c r="I7" s="72"/>
      <c r="J7" s="72" t="s">
        <v>5</v>
      </c>
      <c r="K7" s="72" t="s">
        <v>5</v>
      </c>
      <c r="L7" s="73" t="s">
        <v>5</v>
      </c>
    </row>
    <row r="8" spans="1:12" x14ac:dyDescent="0.3">
      <c r="A8" s="105"/>
      <c r="B8" s="64">
        <v>2021</v>
      </c>
      <c r="C8" s="65" t="s">
        <v>59</v>
      </c>
      <c r="D8" s="96"/>
      <c r="E8" s="3"/>
      <c r="F8" s="3"/>
      <c r="G8" s="3"/>
      <c r="H8" s="3"/>
      <c r="I8" s="3"/>
      <c r="J8" s="3" t="s">
        <v>5</v>
      </c>
      <c r="K8" s="3" t="s">
        <v>5</v>
      </c>
      <c r="L8" s="74" t="s">
        <v>5</v>
      </c>
    </row>
    <row r="9" spans="1:12" x14ac:dyDescent="0.3">
      <c r="A9" s="104"/>
      <c r="B9" s="64">
        <v>2021</v>
      </c>
      <c r="C9" s="66" t="s">
        <v>60</v>
      </c>
      <c r="D9" s="96"/>
      <c r="E9" s="3"/>
      <c r="F9" s="3"/>
      <c r="G9" s="3"/>
      <c r="H9" s="3"/>
      <c r="I9" s="3"/>
      <c r="J9" s="3" t="s">
        <v>5</v>
      </c>
      <c r="K9" s="3" t="s">
        <v>5</v>
      </c>
      <c r="L9" s="74" t="s">
        <v>5</v>
      </c>
    </row>
    <row r="10" spans="1:12" x14ac:dyDescent="0.3">
      <c r="A10" s="105"/>
      <c r="B10" s="64">
        <v>2021</v>
      </c>
      <c r="C10" s="67" t="s">
        <v>61</v>
      </c>
      <c r="D10" s="96"/>
      <c r="E10" s="3"/>
      <c r="F10" s="3"/>
      <c r="G10" s="3"/>
      <c r="H10" s="3"/>
      <c r="I10" s="3"/>
      <c r="J10" s="3" t="s">
        <v>5</v>
      </c>
      <c r="K10" s="3" t="s">
        <v>5</v>
      </c>
      <c r="L10" s="74" t="s">
        <v>5</v>
      </c>
    </row>
    <row r="11" spans="1:12" x14ac:dyDescent="0.3">
      <c r="A11" s="104"/>
      <c r="B11" s="64">
        <v>2021</v>
      </c>
      <c r="C11" s="70" t="s">
        <v>69</v>
      </c>
      <c r="D11" s="96" t="e">
        <f>AVERAGE(D7:D10)</f>
        <v>#DIV/0!</v>
      </c>
      <c r="E11" s="3" t="e">
        <f t="shared" ref="E11:I11" si="1">AVERAGE(E7:E10)</f>
        <v>#DIV/0!</v>
      </c>
      <c r="F11" s="3" t="e">
        <f t="shared" si="1"/>
        <v>#DIV/0!</v>
      </c>
      <c r="G11" s="3" t="e">
        <f t="shared" si="1"/>
        <v>#DIV/0!</v>
      </c>
      <c r="H11" s="3" t="e">
        <f t="shared" si="1"/>
        <v>#DIV/0!</v>
      </c>
      <c r="I11" s="3" t="e">
        <f t="shared" si="1"/>
        <v>#DIV/0!</v>
      </c>
      <c r="J11" s="3" t="s">
        <v>5</v>
      </c>
      <c r="K11" s="3" t="s">
        <v>5</v>
      </c>
      <c r="L11" s="74" t="s">
        <v>5</v>
      </c>
    </row>
    <row r="12" spans="1:12" x14ac:dyDescent="0.3">
      <c r="A12" s="105"/>
      <c r="B12" s="64">
        <v>2021</v>
      </c>
      <c r="C12" s="71" t="s">
        <v>112</v>
      </c>
      <c r="D12" s="101">
        <v>0.48</v>
      </c>
      <c r="E12" s="101">
        <v>0.49</v>
      </c>
      <c r="F12" s="101">
        <v>0.5</v>
      </c>
      <c r="G12" s="101">
        <v>0.52</v>
      </c>
      <c r="H12" s="101">
        <v>0.48</v>
      </c>
      <c r="I12" s="101">
        <v>0.57999999999999996</v>
      </c>
      <c r="J12" s="3" t="s">
        <v>5</v>
      </c>
      <c r="K12" s="3" t="s">
        <v>5</v>
      </c>
      <c r="L12" s="74" t="s">
        <v>5</v>
      </c>
    </row>
    <row r="13" spans="1:12" ht="15" thickBot="1" x14ac:dyDescent="0.35">
      <c r="A13" s="108"/>
      <c r="B13" s="68">
        <v>2021</v>
      </c>
      <c r="C13" s="99" t="s">
        <v>113</v>
      </c>
      <c r="D13" s="122">
        <v>0.9</v>
      </c>
      <c r="E13" s="122">
        <v>0.8</v>
      </c>
      <c r="F13" s="122">
        <v>0.95</v>
      </c>
      <c r="G13" s="122">
        <v>0.98</v>
      </c>
      <c r="H13" s="122">
        <v>0.96</v>
      </c>
      <c r="I13" s="122">
        <v>0.93</v>
      </c>
      <c r="J13" s="75" t="s">
        <v>5</v>
      </c>
      <c r="K13" s="75" t="s">
        <v>5</v>
      </c>
      <c r="L13" s="76" t="s">
        <v>5</v>
      </c>
    </row>
    <row r="14" spans="1:12" x14ac:dyDescent="0.3">
      <c r="A14" s="103"/>
      <c r="B14" s="62">
        <v>2022</v>
      </c>
      <c r="C14" s="63" t="s">
        <v>58</v>
      </c>
      <c r="D14" s="94" t="e">
        <f>'CY 22 Data Input'!E8</f>
        <v>#DIV/0!</v>
      </c>
      <c r="E14" s="94" t="e">
        <f>'CY 22 Data Input'!E24</f>
        <v>#DIV/0!</v>
      </c>
      <c r="F14" s="94" t="e">
        <f>'CY 22 Data Input'!E40</f>
        <v>#DIV/0!</v>
      </c>
      <c r="G14" s="94" t="e">
        <f>'CY 22 Data Input'!E56</f>
        <v>#DIV/0!</v>
      </c>
      <c r="H14" s="94" t="e">
        <f>'CY 22 Data Input'!E72</f>
        <v>#DIV/0!</v>
      </c>
      <c r="I14" s="94" t="s">
        <v>5</v>
      </c>
      <c r="J14" s="94" t="s">
        <v>5</v>
      </c>
      <c r="K14" s="94" t="s">
        <v>5</v>
      </c>
      <c r="L14" s="95" t="s">
        <v>5</v>
      </c>
    </row>
    <row r="15" spans="1:12" x14ac:dyDescent="0.3">
      <c r="A15" s="104"/>
      <c r="B15" s="64">
        <v>2022</v>
      </c>
      <c r="C15" s="65" t="s">
        <v>59</v>
      </c>
      <c r="D15" s="96" t="e">
        <f>'CY 22 Data Input'!E12</f>
        <v>#DIV/0!</v>
      </c>
      <c r="E15" s="96" t="e">
        <f>'CY 22 Data Input'!E28</f>
        <v>#DIV/0!</v>
      </c>
      <c r="F15" s="96" t="e">
        <f>'CY 22 Data Input'!E44</f>
        <v>#DIV/0!</v>
      </c>
      <c r="G15" s="96" t="e">
        <f>'CY 22 Data Input'!E60</f>
        <v>#DIV/0!</v>
      </c>
      <c r="H15" s="96" t="e">
        <f>'CY 22 Data Input'!E76</f>
        <v>#DIV/0!</v>
      </c>
      <c r="I15" s="96" t="e">
        <f>'CY 22 Data Input'!E88</f>
        <v>#DIV/0!</v>
      </c>
      <c r="J15" s="96" t="s">
        <v>5</v>
      </c>
      <c r="K15" s="96" t="s">
        <v>5</v>
      </c>
      <c r="L15" s="97" t="s">
        <v>5</v>
      </c>
    </row>
    <row r="16" spans="1:12" x14ac:dyDescent="0.3">
      <c r="A16" s="105"/>
      <c r="B16" s="64">
        <v>2022</v>
      </c>
      <c r="C16" s="66" t="s">
        <v>60</v>
      </c>
      <c r="D16" s="96" t="e">
        <f>'CY 22 Data Input'!E16</f>
        <v>#DIV/0!</v>
      </c>
      <c r="E16" s="96" t="e">
        <f>'CY 22 Data Input'!E32</f>
        <v>#DIV/0!</v>
      </c>
      <c r="F16" s="96" t="e">
        <f>'CY 22 Data Input'!E48</f>
        <v>#DIV/0!</v>
      </c>
      <c r="G16" s="96" t="e">
        <f>'CY 22 Data Input'!E64</f>
        <v>#DIV/0!</v>
      </c>
      <c r="H16" s="96" t="e">
        <f>'CY 22 Data Input'!E80</f>
        <v>#DIV/0!</v>
      </c>
      <c r="I16" s="96" t="s">
        <v>5</v>
      </c>
      <c r="J16" s="96" t="s">
        <v>5</v>
      </c>
      <c r="K16" s="96" t="s">
        <v>5</v>
      </c>
      <c r="L16" s="97" t="s">
        <v>5</v>
      </c>
    </row>
    <row r="17" spans="1:12" x14ac:dyDescent="0.3">
      <c r="A17" s="104"/>
      <c r="B17" s="64">
        <v>2022</v>
      </c>
      <c r="C17" s="67" t="s">
        <v>61</v>
      </c>
      <c r="D17" s="96" t="e">
        <f>'CY 22 Data Input'!E20</f>
        <v>#DIV/0!</v>
      </c>
      <c r="E17" s="96" t="e">
        <f>'CY 22 Data Input'!E36</f>
        <v>#DIV/0!</v>
      </c>
      <c r="F17" s="96" t="e">
        <f>'CY 22 Data Input'!E52</f>
        <v>#DIV/0!</v>
      </c>
      <c r="G17" s="96" t="e">
        <f>'CY 22 Data Input'!E68</f>
        <v>#DIV/0!</v>
      </c>
      <c r="H17" s="96" t="e">
        <f>'CY 22 Data Input'!E84</f>
        <v>#DIV/0!</v>
      </c>
      <c r="I17" s="96" t="e">
        <f>'CY 22 Data Input'!E92</f>
        <v>#DIV/0!</v>
      </c>
      <c r="J17" s="96" t="e">
        <f>'CY 22 Data Input'!E96</f>
        <v>#DIV/0!</v>
      </c>
      <c r="K17" s="96" t="s">
        <v>5</v>
      </c>
      <c r="L17" s="97" t="s">
        <v>5</v>
      </c>
    </row>
    <row r="18" spans="1:12" x14ac:dyDescent="0.3">
      <c r="A18" s="105"/>
      <c r="B18" s="64">
        <v>2022</v>
      </c>
      <c r="C18" s="70" t="s">
        <v>69</v>
      </c>
      <c r="D18" s="96" t="e">
        <f>AVERAGE(D14:D17)</f>
        <v>#DIV/0!</v>
      </c>
      <c r="E18" s="96" t="e">
        <f t="shared" ref="E18:J18" si="2">AVERAGE(E14:E17)</f>
        <v>#DIV/0!</v>
      </c>
      <c r="F18" s="96" t="e">
        <f t="shared" si="2"/>
        <v>#DIV/0!</v>
      </c>
      <c r="G18" s="96" t="e">
        <f t="shared" si="2"/>
        <v>#DIV/0!</v>
      </c>
      <c r="H18" s="96" t="e">
        <f t="shared" si="2"/>
        <v>#DIV/0!</v>
      </c>
      <c r="I18" s="96" t="e">
        <f t="shared" si="2"/>
        <v>#DIV/0!</v>
      </c>
      <c r="J18" s="96" t="e">
        <f t="shared" si="2"/>
        <v>#DIV/0!</v>
      </c>
      <c r="K18" s="96" t="s">
        <v>5</v>
      </c>
      <c r="L18" s="97" t="s">
        <v>5</v>
      </c>
    </row>
    <row r="19" spans="1:12" x14ac:dyDescent="0.3">
      <c r="A19" s="104"/>
      <c r="B19" s="64">
        <v>2022</v>
      </c>
      <c r="C19" s="71" t="s">
        <v>112</v>
      </c>
      <c r="D19" s="96">
        <v>0.48</v>
      </c>
      <c r="E19" s="96">
        <v>0.49</v>
      </c>
      <c r="F19" s="96">
        <v>0.5</v>
      </c>
      <c r="G19" s="96">
        <v>0.52</v>
      </c>
      <c r="H19" s="96">
        <v>0.48</v>
      </c>
      <c r="I19" s="96">
        <v>0.57999999999999996</v>
      </c>
      <c r="J19" s="3" t="s">
        <v>5</v>
      </c>
      <c r="K19" s="3" t="s">
        <v>5</v>
      </c>
      <c r="L19" s="74" t="s">
        <v>5</v>
      </c>
    </row>
    <row r="20" spans="1:12" ht="15" thickBot="1" x14ac:dyDescent="0.35">
      <c r="A20" s="106"/>
      <c r="B20" s="68">
        <v>2022</v>
      </c>
      <c r="C20" s="99" t="s">
        <v>113</v>
      </c>
      <c r="D20" s="98">
        <v>0.93</v>
      </c>
      <c r="E20" s="98">
        <v>0.77</v>
      </c>
      <c r="F20" s="98">
        <v>0.95</v>
      </c>
      <c r="G20" s="98">
        <v>0.98</v>
      </c>
      <c r="H20" s="98">
        <v>0.96</v>
      </c>
      <c r="I20" s="98">
        <v>0.96</v>
      </c>
      <c r="J20" s="75" t="s">
        <v>5</v>
      </c>
      <c r="K20" s="75" t="s">
        <v>5</v>
      </c>
      <c r="L20" s="76" t="s">
        <v>5</v>
      </c>
    </row>
    <row r="24" spans="1:12" x14ac:dyDescent="0.3">
      <c r="D24" s="3"/>
      <c r="E24" s="3"/>
      <c r="F24" s="3"/>
      <c r="G24" s="3"/>
      <c r="H24" s="3"/>
      <c r="I24" s="3"/>
    </row>
  </sheetData>
  <autoFilter ref="A1" xr:uid="{B16EBF02-55BD-47A7-B2FE-C432F7D10812}"/>
  <conditionalFormatting sqref="D14:D17">
    <cfRule type="cellIs" dxfId="5" priority="8" operator="greaterThan">
      <formula>($D$19)-1</formula>
    </cfRule>
  </conditionalFormatting>
  <conditionalFormatting sqref="E14:E17">
    <cfRule type="cellIs" dxfId="4" priority="7" operator="greaterThan">
      <formula>($E$19)-1</formula>
    </cfRule>
  </conditionalFormatting>
  <conditionalFormatting sqref="F14:F17">
    <cfRule type="cellIs" dxfId="3" priority="6" operator="greaterThan">
      <formula>($F$19)-1</formula>
    </cfRule>
  </conditionalFormatting>
  <conditionalFormatting sqref="G14:G17">
    <cfRule type="cellIs" dxfId="2" priority="5" operator="greaterThan">
      <formula>($G$19)-1</formula>
    </cfRule>
  </conditionalFormatting>
  <conditionalFormatting sqref="H14:H17">
    <cfRule type="cellIs" dxfId="1" priority="4" operator="greaterThan">
      <formula>($H$19)-1</formula>
    </cfRule>
  </conditionalFormatting>
  <conditionalFormatting sqref="I15 I17">
    <cfRule type="cellIs" dxfId="0" priority="3" operator="greaterThan">
      <formula>($I$19)-1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244A-9763-47FF-86DD-5A6D49DF99B5}">
  <dimension ref="B3:B136"/>
  <sheetViews>
    <sheetView zoomScale="110" zoomScaleNormal="110" workbookViewId="0">
      <selection activeCell="E14" sqref="E14"/>
    </sheetView>
  </sheetViews>
  <sheetFormatPr defaultRowHeight="14.4" x14ac:dyDescent="0.3"/>
  <sheetData>
    <row r="3" spans="2:2" ht="25.8" x14ac:dyDescent="0.5">
      <c r="B3" s="203" t="s">
        <v>243</v>
      </c>
    </row>
    <row r="5" spans="2:2" ht="21" x14ac:dyDescent="0.4">
      <c r="B5" s="202" t="s">
        <v>244</v>
      </c>
    </row>
    <row r="19" ht="22.2" customHeight="1" x14ac:dyDescent="0.3"/>
    <row r="20" ht="24.6" customHeight="1" x14ac:dyDescent="0.3"/>
    <row r="21" ht="33.6" customHeight="1" x14ac:dyDescent="0.3"/>
    <row r="41" ht="34.950000000000003" customHeight="1" x14ac:dyDescent="0.3"/>
    <row r="42" ht="203.4" customHeight="1" x14ac:dyDescent="0.3"/>
    <row r="56" ht="37.5" customHeight="1" x14ac:dyDescent="0.3"/>
    <row r="66" ht="98.4" customHeight="1" x14ac:dyDescent="0.3"/>
    <row r="82" ht="99" customHeight="1" x14ac:dyDescent="0.3"/>
    <row r="85" ht="108.75" customHeight="1" x14ac:dyDescent="0.3"/>
    <row r="88" ht="39" customHeight="1" x14ac:dyDescent="0.3"/>
    <row r="89" ht="51" customHeight="1" x14ac:dyDescent="0.3"/>
    <row r="96" ht="94.5" customHeight="1" x14ac:dyDescent="0.3"/>
    <row r="100" ht="99" customHeight="1" x14ac:dyDescent="0.3"/>
    <row r="136" ht="18" customHeight="1" x14ac:dyDescent="0.3"/>
  </sheetData>
  <phoneticPr fontId="3" type="noConversion"/>
  <hyperlinks>
    <hyperlink ref="B3" r:id="rId1" xr:uid="{ABE5439E-8DDA-46BC-AE9D-71183B65F96F}"/>
  </hyperlinks>
  <pageMargins left="0.7" right="0.7" top="0.75" bottom="0.75" header="0.3" footer="0.3"/>
  <pageSetup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697C-4CA4-4AC3-974C-33B48D36F183}">
  <dimension ref="A2:J23"/>
  <sheetViews>
    <sheetView zoomScale="150" zoomScaleNormal="150" workbookViewId="0">
      <selection activeCell="D20" sqref="D20"/>
    </sheetView>
  </sheetViews>
  <sheetFormatPr defaultRowHeight="14.4" x14ac:dyDescent="0.3"/>
  <cols>
    <col min="1" max="1" width="22.5546875" customWidth="1"/>
    <col min="2" max="2" width="20.109375" customWidth="1"/>
    <col min="3" max="3" width="23.109375" bestFit="1" customWidth="1"/>
    <col min="4" max="4" width="28.109375" customWidth="1"/>
    <col min="6" max="6" width="11.5546875" customWidth="1"/>
    <col min="8" max="8" width="10.109375" customWidth="1"/>
    <col min="9" max="9" width="11.109375" customWidth="1"/>
  </cols>
  <sheetData>
    <row r="2" spans="1:10" ht="18.600000000000001" thickBot="1" x14ac:dyDescent="0.4">
      <c r="A2" s="120" t="s">
        <v>194</v>
      </c>
    </row>
    <row r="3" spans="1:10" ht="28.8" x14ac:dyDescent="0.3">
      <c r="A3" t="s">
        <v>22</v>
      </c>
      <c r="F3" s="187"/>
      <c r="G3" s="189" t="s">
        <v>53</v>
      </c>
      <c r="H3" s="189" t="s">
        <v>54</v>
      </c>
      <c r="I3" s="40" t="s">
        <v>54</v>
      </c>
      <c r="J3" s="189" t="s">
        <v>56</v>
      </c>
    </row>
    <row r="4" spans="1:10" ht="15" thickBot="1" x14ac:dyDescent="0.35">
      <c r="F4" s="188"/>
      <c r="G4" s="190"/>
      <c r="H4" s="190"/>
      <c r="I4" s="42" t="s">
        <v>55</v>
      </c>
      <c r="J4" s="190"/>
    </row>
    <row r="5" spans="1:10" ht="15" thickBot="1" x14ac:dyDescent="0.35">
      <c r="A5" s="5" t="s">
        <v>195</v>
      </c>
      <c r="B5" s="5" t="s">
        <v>200</v>
      </c>
      <c r="C5" s="6" t="s">
        <v>202</v>
      </c>
      <c r="D5" s="5" t="s">
        <v>207</v>
      </c>
      <c r="E5" s="5"/>
      <c r="F5" s="119" t="s">
        <v>138</v>
      </c>
      <c r="G5" s="43" t="s">
        <v>57</v>
      </c>
      <c r="H5" s="191">
        <v>1</v>
      </c>
      <c r="I5" s="45"/>
      <c r="J5" s="45"/>
    </row>
    <row r="6" spans="1:10" ht="15" thickBot="1" x14ac:dyDescent="0.35">
      <c r="A6" t="s">
        <v>196</v>
      </c>
      <c r="B6" s="3" t="s">
        <v>201</v>
      </c>
      <c r="C6" t="s">
        <v>203</v>
      </c>
      <c r="D6" s="7" t="s">
        <v>209</v>
      </c>
      <c r="E6" s="7"/>
      <c r="F6" s="119" t="s">
        <v>139</v>
      </c>
      <c r="G6" s="43" t="s">
        <v>57</v>
      </c>
      <c r="H6" s="192"/>
      <c r="I6" s="45"/>
      <c r="J6" s="45"/>
    </row>
    <row r="7" spans="1:10" ht="15" thickBot="1" x14ac:dyDescent="0.35">
      <c r="A7" t="s">
        <v>197</v>
      </c>
      <c r="B7" s="135">
        <v>44896</v>
      </c>
      <c r="C7" t="s">
        <v>204</v>
      </c>
      <c r="D7" s="7" t="s">
        <v>175</v>
      </c>
      <c r="E7" s="7"/>
      <c r="F7" s="119" t="s">
        <v>142</v>
      </c>
      <c r="G7" s="43" t="s">
        <v>57</v>
      </c>
      <c r="H7" s="193"/>
      <c r="I7" s="45"/>
      <c r="J7" s="45"/>
    </row>
    <row r="8" spans="1:10" ht="15" thickBot="1" x14ac:dyDescent="0.35">
      <c r="A8" t="s">
        <v>198</v>
      </c>
      <c r="B8" s="135">
        <v>44986</v>
      </c>
      <c r="C8" t="s">
        <v>205</v>
      </c>
      <c r="D8" s="7" t="s">
        <v>176</v>
      </c>
      <c r="E8" s="7"/>
      <c r="F8" s="119" t="s">
        <v>143</v>
      </c>
      <c r="G8" s="43" t="s">
        <v>57</v>
      </c>
      <c r="H8" s="178">
        <v>2</v>
      </c>
      <c r="I8" s="45"/>
      <c r="J8" s="45"/>
    </row>
    <row r="9" spans="1:10" ht="15" thickBot="1" x14ac:dyDescent="0.35">
      <c r="A9" t="s">
        <v>199</v>
      </c>
      <c r="B9" s="135">
        <v>45078</v>
      </c>
      <c r="C9" t="s">
        <v>206</v>
      </c>
      <c r="D9" s="7" t="s">
        <v>177</v>
      </c>
      <c r="E9" s="7"/>
      <c r="F9" s="119" t="s">
        <v>144</v>
      </c>
      <c r="G9" s="43" t="s">
        <v>57</v>
      </c>
      <c r="H9" s="179"/>
      <c r="I9" s="45"/>
      <c r="J9" s="45"/>
    </row>
    <row r="10" spans="1:10" ht="15" thickBot="1" x14ac:dyDescent="0.35">
      <c r="D10" s="8"/>
      <c r="E10" s="8"/>
      <c r="F10" s="119" t="s">
        <v>145</v>
      </c>
      <c r="G10" s="43" t="s">
        <v>57</v>
      </c>
      <c r="H10" s="180"/>
      <c r="I10" s="46">
        <v>1</v>
      </c>
      <c r="J10" s="45"/>
    </row>
    <row r="11" spans="1:10" ht="15" thickBot="1" x14ac:dyDescent="0.35">
      <c r="A11" t="s">
        <v>208</v>
      </c>
      <c r="D11" s="8"/>
      <c r="E11" s="8"/>
      <c r="F11" s="119" t="s">
        <v>146</v>
      </c>
      <c r="G11" s="43" t="s">
        <v>57</v>
      </c>
      <c r="H11" s="181">
        <v>3</v>
      </c>
      <c r="I11" s="43"/>
      <c r="J11" s="45"/>
    </row>
    <row r="12" spans="1:10" ht="15" thickBot="1" x14ac:dyDescent="0.35">
      <c r="A12" t="s">
        <v>210</v>
      </c>
      <c r="F12" s="119" t="s">
        <v>147</v>
      </c>
      <c r="G12" s="43" t="s">
        <v>57</v>
      </c>
      <c r="H12" s="182"/>
      <c r="I12" s="43"/>
      <c r="J12" s="45"/>
    </row>
    <row r="13" spans="1:10" ht="15" thickBot="1" x14ac:dyDescent="0.35">
      <c r="F13" s="119" t="s">
        <v>148</v>
      </c>
      <c r="G13" s="43" t="s">
        <v>57</v>
      </c>
      <c r="H13" s="183"/>
      <c r="I13" s="47">
        <v>2</v>
      </c>
      <c r="J13" s="46">
        <v>1</v>
      </c>
    </row>
    <row r="14" spans="1:10" ht="15" thickBot="1" x14ac:dyDescent="0.35">
      <c r="F14" s="119" t="s">
        <v>149</v>
      </c>
      <c r="G14" s="43" t="s">
        <v>57</v>
      </c>
      <c r="H14" s="184">
        <v>4</v>
      </c>
      <c r="I14" s="43"/>
      <c r="J14" s="43"/>
    </row>
    <row r="15" spans="1:10" ht="15" thickBot="1" x14ac:dyDescent="0.35">
      <c r="F15" s="119" t="s">
        <v>150</v>
      </c>
      <c r="G15" s="43" t="s">
        <v>57</v>
      </c>
      <c r="H15" s="185"/>
      <c r="I15" s="43"/>
      <c r="J15" s="43"/>
    </row>
    <row r="16" spans="1:10" ht="15" thickBot="1" x14ac:dyDescent="0.35">
      <c r="F16" s="119" t="s">
        <v>151</v>
      </c>
      <c r="G16" s="43" t="s">
        <v>57</v>
      </c>
      <c r="H16" s="186"/>
      <c r="I16" s="48">
        <v>3</v>
      </c>
      <c r="J16" s="47">
        <v>2</v>
      </c>
    </row>
    <row r="17" spans="6:10" ht="15" thickBot="1" x14ac:dyDescent="0.35">
      <c r="F17" s="119" t="s">
        <v>140</v>
      </c>
      <c r="G17" s="45"/>
      <c r="H17" s="45"/>
      <c r="I17" s="43"/>
      <c r="J17" s="43"/>
    </row>
    <row r="18" spans="6:10" ht="15" thickBot="1" x14ac:dyDescent="0.35">
      <c r="F18" s="119" t="s">
        <v>141</v>
      </c>
      <c r="G18" s="45"/>
      <c r="H18" s="45"/>
      <c r="I18" s="43"/>
      <c r="J18" s="43"/>
    </row>
    <row r="19" spans="6:10" ht="15" thickBot="1" x14ac:dyDescent="0.35">
      <c r="F19" s="119" t="s">
        <v>152</v>
      </c>
      <c r="G19" s="45"/>
      <c r="H19" s="45"/>
      <c r="I19" s="49">
        <v>4</v>
      </c>
      <c r="J19" s="48">
        <v>3</v>
      </c>
    </row>
    <row r="20" spans="6:10" ht="15" thickBot="1" x14ac:dyDescent="0.35">
      <c r="F20" s="119" t="s">
        <v>153</v>
      </c>
      <c r="G20" s="45"/>
      <c r="H20" s="45"/>
      <c r="I20" s="45"/>
      <c r="J20" s="43"/>
    </row>
    <row r="21" spans="6:10" ht="15" thickBot="1" x14ac:dyDescent="0.35">
      <c r="F21" s="119" t="s">
        <v>154</v>
      </c>
      <c r="G21" s="45"/>
      <c r="H21" s="45"/>
      <c r="I21" s="45"/>
      <c r="J21" s="43"/>
    </row>
    <row r="22" spans="6:10" ht="15" thickBot="1" x14ac:dyDescent="0.35">
      <c r="F22" s="119" t="s">
        <v>155</v>
      </c>
      <c r="G22" s="45"/>
      <c r="H22" s="45"/>
      <c r="I22" s="45"/>
      <c r="J22" s="49">
        <v>4</v>
      </c>
    </row>
    <row r="23" spans="6:10" x14ac:dyDescent="0.3">
      <c r="F23" s="50"/>
    </row>
  </sheetData>
  <mergeCells count="8">
    <mergeCell ref="J3:J4"/>
    <mergeCell ref="H5:H7"/>
    <mergeCell ref="H8:H10"/>
    <mergeCell ref="H11:H13"/>
    <mergeCell ref="H14:H16"/>
    <mergeCell ref="F3:F4"/>
    <mergeCell ref="G3:G4"/>
    <mergeCell ref="H3:H4"/>
  </mergeCells>
  <phoneticPr fontId="3" type="noConversion"/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AE1D-1616-454E-9AAA-9AA7330D9028}">
  <dimension ref="B2:R33"/>
  <sheetViews>
    <sheetView zoomScale="110" zoomScaleNormal="110" workbookViewId="0">
      <selection activeCell="W8" sqref="W8"/>
    </sheetView>
  </sheetViews>
  <sheetFormatPr defaultRowHeight="14.4" x14ac:dyDescent="0.3"/>
  <cols>
    <col min="2" max="6" width="3.88671875" customWidth="1"/>
    <col min="7" max="7" width="4.109375" customWidth="1"/>
  </cols>
  <sheetData>
    <row r="2" spans="2:18" ht="16.2" thickBot="1" x14ac:dyDescent="0.35">
      <c r="B2" s="16" t="s">
        <v>116</v>
      </c>
      <c r="I2" s="16" t="s">
        <v>116</v>
      </c>
    </row>
    <row r="3" spans="2:18" ht="15" thickBot="1" x14ac:dyDescent="0.35">
      <c r="B3" s="27"/>
      <c r="C3" s="20"/>
      <c r="D3" s="18"/>
      <c r="E3" s="19"/>
      <c r="F3" s="17"/>
      <c r="I3" s="21" t="s">
        <v>25</v>
      </c>
      <c r="J3" s="22" t="s">
        <v>26</v>
      </c>
      <c r="K3" s="23"/>
      <c r="L3" s="23"/>
      <c r="M3" s="23"/>
      <c r="N3" s="23"/>
      <c r="O3" s="24"/>
      <c r="P3" s="80"/>
    </row>
    <row r="4" spans="2:18" x14ac:dyDescent="0.3">
      <c r="B4" s="27"/>
      <c r="C4" s="20"/>
      <c r="D4" s="18"/>
      <c r="E4" s="19"/>
      <c r="F4" s="17"/>
      <c r="I4" s="25">
        <v>8</v>
      </c>
      <c r="J4" s="26" t="s">
        <v>242</v>
      </c>
      <c r="K4" s="26"/>
      <c r="L4" s="26"/>
      <c r="M4" s="26"/>
      <c r="N4" s="26"/>
      <c r="O4" s="81"/>
      <c r="P4" s="80"/>
    </row>
    <row r="5" spans="2:18" x14ac:dyDescent="0.3">
      <c r="B5" s="27"/>
      <c r="C5" s="20"/>
      <c r="D5" s="18"/>
      <c r="E5" s="19"/>
      <c r="F5" s="17"/>
      <c r="I5" s="25">
        <v>6</v>
      </c>
      <c r="J5" s="1" t="s">
        <v>117</v>
      </c>
      <c r="K5" s="1"/>
      <c r="L5" s="1"/>
      <c r="M5" s="1"/>
      <c r="N5" s="1"/>
      <c r="O5" s="82"/>
      <c r="P5" s="80"/>
    </row>
    <row r="6" spans="2:18" ht="15" customHeight="1" x14ac:dyDescent="0.3">
      <c r="B6" s="27"/>
      <c r="C6" s="20"/>
      <c r="D6" s="18"/>
      <c r="E6" s="19"/>
      <c r="F6" s="17"/>
      <c r="I6" s="25">
        <v>6</v>
      </c>
      <c r="J6" s="196" t="s">
        <v>118</v>
      </c>
      <c r="K6" s="196"/>
      <c r="L6" s="196"/>
      <c r="M6" s="196"/>
      <c r="N6" s="196"/>
      <c r="O6" s="197"/>
      <c r="P6" s="80"/>
    </row>
    <row r="7" spans="2:18" x14ac:dyDescent="0.3">
      <c r="B7" s="27"/>
      <c r="C7" s="20"/>
      <c r="D7" s="18"/>
      <c r="E7" s="19"/>
      <c r="F7" s="17"/>
      <c r="I7" s="25"/>
      <c r="J7" s="196"/>
      <c r="K7" s="196"/>
      <c r="L7" s="196"/>
      <c r="M7" s="196"/>
      <c r="N7" s="196"/>
      <c r="O7" s="197"/>
      <c r="P7" s="80"/>
    </row>
    <row r="8" spans="2:18" ht="15" customHeight="1" x14ac:dyDescent="0.3">
      <c r="B8" s="27"/>
      <c r="C8" s="20"/>
      <c r="D8" s="18"/>
      <c r="E8" s="19"/>
      <c r="F8" s="17"/>
      <c r="I8" s="25">
        <v>6</v>
      </c>
      <c r="J8" s="198" t="s">
        <v>159</v>
      </c>
      <c r="K8" s="198"/>
      <c r="L8" s="198"/>
      <c r="M8" s="198"/>
      <c r="N8" s="198"/>
      <c r="O8" s="199"/>
    </row>
    <row r="9" spans="2:18" x14ac:dyDescent="0.3">
      <c r="B9" s="27"/>
      <c r="C9" s="27"/>
      <c r="I9" s="25"/>
      <c r="J9" s="198"/>
      <c r="K9" s="198"/>
      <c r="L9" s="198"/>
      <c r="M9" s="198"/>
      <c r="N9" s="198"/>
      <c r="O9" s="199"/>
    </row>
    <row r="10" spans="2:18" ht="15" customHeight="1" x14ac:dyDescent="0.3">
      <c r="I10" s="25">
        <v>6</v>
      </c>
      <c r="J10" s="194" t="s">
        <v>119</v>
      </c>
      <c r="K10" s="194"/>
      <c r="L10" s="194"/>
      <c r="M10" s="194"/>
      <c r="N10" s="194"/>
      <c r="O10" s="195"/>
    </row>
    <row r="11" spans="2:18" ht="15.75" customHeight="1" thickBot="1" x14ac:dyDescent="0.35">
      <c r="I11" s="28"/>
      <c r="J11" s="200"/>
      <c r="K11" s="200"/>
      <c r="L11" s="200"/>
      <c r="M11" s="200"/>
      <c r="N11" s="200"/>
      <c r="O11" s="201"/>
    </row>
    <row r="12" spans="2:18" ht="15" customHeight="1" x14ac:dyDescent="0.3">
      <c r="I12" t="s">
        <v>35</v>
      </c>
    </row>
    <row r="13" spans="2:18" ht="15" customHeight="1" x14ac:dyDescent="0.3"/>
    <row r="14" spans="2:18" ht="15" customHeight="1" x14ac:dyDescent="0.3"/>
    <row r="15" spans="2:18" ht="15" customHeight="1" x14ac:dyDescent="0.3">
      <c r="M15" s="2"/>
      <c r="P15" s="84"/>
      <c r="Q15" s="85"/>
      <c r="R15" s="84"/>
    </row>
    <row r="16" spans="2:18" ht="15.75" customHeight="1" thickBot="1" x14ac:dyDescent="0.35">
      <c r="B16" s="16" t="s">
        <v>120</v>
      </c>
      <c r="I16" s="16" t="s">
        <v>120</v>
      </c>
      <c r="P16" s="84"/>
      <c r="Q16" s="85"/>
      <c r="R16" s="84"/>
    </row>
    <row r="17" spans="2:17" ht="15.75" customHeight="1" thickBot="1" x14ac:dyDescent="0.35">
      <c r="B17" s="27"/>
      <c r="C17" s="20"/>
      <c r="D17" s="18"/>
      <c r="E17" s="19"/>
      <c r="F17" s="17"/>
      <c r="G17" s="83"/>
      <c r="I17" s="21" t="s">
        <v>25</v>
      </c>
      <c r="J17" s="22" t="s">
        <v>26</v>
      </c>
      <c r="K17" s="23"/>
      <c r="L17" s="23"/>
      <c r="M17" s="23"/>
      <c r="N17" s="23"/>
      <c r="O17" s="24"/>
      <c r="Q17" s="30"/>
    </row>
    <row r="18" spans="2:17" ht="15" customHeight="1" x14ac:dyDescent="0.3">
      <c r="B18" s="27"/>
      <c r="C18" s="20"/>
      <c r="D18" s="18"/>
      <c r="E18" s="19"/>
      <c r="F18" s="17"/>
      <c r="G18" s="83"/>
      <c r="I18" s="25">
        <v>6</v>
      </c>
      <c r="J18" s="26" t="s">
        <v>121</v>
      </c>
      <c r="K18" s="26"/>
      <c r="L18" s="26"/>
      <c r="M18" s="26"/>
      <c r="N18" s="26"/>
      <c r="O18" s="81"/>
      <c r="Q18" s="30"/>
    </row>
    <row r="19" spans="2:17" ht="15" customHeight="1" x14ac:dyDescent="0.3">
      <c r="B19" s="27"/>
      <c r="C19" s="20"/>
      <c r="D19" s="18"/>
      <c r="E19" s="19"/>
      <c r="F19" s="17"/>
      <c r="G19" s="83"/>
      <c r="I19" s="25">
        <v>4</v>
      </c>
      <c r="J19" s="1" t="s">
        <v>34</v>
      </c>
      <c r="K19" s="1"/>
      <c r="L19" s="1"/>
      <c r="M19" s="1"/>
      <c r="N19" s="1"/>
      <c r="O19" s="82"/>
      <c r="Q19" s="30"/>
    </row>
    <row r="20" spans="2:17" ht="15" customHeight="1" x14ac:dyDescent="0.3">
      <c r="B20" s="27"/>
      <c r="C20" s="20"/>
      <c r="D20" s="18"/>
      <c r="E20" s="19"/>
      <c r="F20" s="17"/>
      <c r="G20" s="83"/>
      <c r="I20" s="25">
        <v>6</v>
      </c>
      <c r="J20" s="196" t="s">
        <v>118</v>
      </c>
      <c r="K20" s="196"/>
      <c r="L20" s="196"/>
      <c r="M20" s="196"/>
      <c r="N20" s="196"/>
      <c r="O20" s="197"/>
      <c r="Q20" s="30"/>
    </row>
    <row r="21" spans="2:17" ht="15" customHeight="1" x14ac:dyDescent="0.3">
      <c r="B21" s="27"/>
      <c r="D21" s="18"/>
      <c r="E21" s="19"/>
      <c r="F21" s="17"/>
      <c r="I21" s="25"/>
      <c r="J21" s="196"/>
      <c r="K21" s="196"/>
      <c r="L21" s="196"/>
      <c r="M21" s="196"/>
      <c r="N21" s="196"/>
      <c r="O21" s="197"/>
    </row>
    <row r="22" spans="2:17" x14ac:dyDescent="0.3">
      <c r="B22" s="27"/>
      <c r="D22" s="18"/>
      <c r="E22" s="19"/>
      <c r="F22" s="17"/>
      <c r="I22" s="25">
        <v>6</v>
      </c>
      <c r="J22" s="198" t="s">
        <v>159</v>
      </c>
      <c r="K22" s="198"/>
      <c r="L22" s="198"/>
      <c r="M22" s="198"/>
      <c r="N22" s="198"/>
      <c r="O22" s="199"/>
    </row>
    <row r="23" spans="2:17" x14ac:dyDescent="0.3">
      <c r="I23" s="25"/>
      <c r="J23" s="198"/>
      <c r="K23" s="198"/>
      <c r="L23" s="198"/>
      <c r="M23" s="198"/>
      <c r="N23" s="198"/>
      <c r="O23" s="199"/>
    </row>
    <row r="24" spans="2:17" ht="15" customHeight="1" x14ac:dyDescent="0.3">
      <c r="I24" s="25">
        <v>6</v>
      </c>
      <c r="J24" s="194" t="s">
        <v>122</v>
      </c>
      <c r="K24" s="194"/>
      <c r="L24" s="194"/>
      <c r="M24" s="194"/>
      <c r="N24" s="194"/>
      <c r="O24" s="195"/>
    </row>
    <row r="25" spans="2:17" x14ac:dyDescent="0.3">
      <c r="I25" s="25"/>
      <c r="J25" s="194"/>
      <c r="K25" s="194"/>
      <c r="L25" s="194"/>
      <c r="M25" s="194"/>
      <c r="N25" s="194"/>
      <c r="O25" s="195"/>
    </row>
    <row r="26" spans="2:17" ht="15" thickBot="1" x14ac:dyDescent="0.35">
      <c r="I26" s="28">
        <v>4</v>
      </c>
      <c r="J26" s="86" t="s">
        <v>123</v>
      </c>
      <c r="K26" s="86"/>
      <c r="L26" s="86"/>
      <c r="M26" s="86"/>
      <c r="N26" s="86"/>
      <c r="O26" s="87"/>
    </row>
    <row r="27" spans="2:17" x14ac:dyDescent="0.3">
      <c r="I27" t="s">
        <v>35</v>
      </c>
    </row>
    <row r="33" spans="12:12" x14ac:dyDescent="0.3">
      <c r="L33" s="2"/>
    </row>
  </sheetData>
  <mergeCells count="6">
    <mergeCell ref="J24:O25"/>
    <mergeCell ref="J6:O7"/>
    <mergeCell ref="J8:O9"/>
    <mergeCell ref="J10:O11"/>
    <mergeCell ref="J20:O21"/>
    <mergeCell ref="J22:O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EE56B-BEAF-4775-A20B-C32850350835}">
  <dimension ref="A2:G23"/>
  <sheetViews>
    <sheetView zoomScale="130" zoomScaleNormal="130" workbookViewId="0">
      <selection activeCell="F32" sqref="F32"/>
    </sheetView>
  </sheetViews>
  <sheetFormatPr defaultRowHeight="14.4" x14ac:dyDescent="0.3"/>
  <cols>
    <col min="1" max="1" width="12.5546875" customWidth="1"/>
    <col min="2" max="2" width="10.6640625" customWidth="1"/>
    <col min="4" max="4" width="14" customWidth="1"/>
    <col min="5" max="5" width="15.109375" customWidth="1"/>
    <col min="6" max="6" width="89.33203125" customWidth="1"/>
  </cols>
  <sheetData>
    <row r="2" spans="1:7" ht="18" x14ac:dyDescent="0.35">
      <c r="A2" s="120" t="s">
        <v>156</v>
      </c>
    </row>
    <row r="3" spans="1:7" ht="18" x14ac:dyDescent="0.35">
      <c r="A3" s="120" t="s">
        <v>160</v>
      </c>
    </row>
    <row r="5" spans="1:7" x14ac:dyDescent="0.3">
      <c r="A5" s="100" t="s">
        <v>137</v>
      </c>
    </row>
    <row r="6" spans="1:7" x14ac:dyDescent="0.3">
      <c r="A6" t="s">
        <v>131</v>
      </c>
    </row>
    <row r="7" spans="1:7" x14ac:dyDescent="0.3">
      <c r="A7" t="s">
        <v>161</v>
      </c>
    </row>
    <row r="8" spans="1:7" x14ac:dyDescent="0.3">
      <c r="A8" t="s">
        <v>164</v>
      </c>
    </row>
    <row r="11" spans="1:7" hidden="1" x14ac:dyDescent="0.3"/>
    <row r="12" spans="1:7" hidden="1" x14ac:dyDescent="0.3"/>
    <row r="13" spans="1:7" hidden="1" x14ac:dyDescent="0.3">
      <c r="A13" t="s">
        <v>136</v>
      </c>
    </row>
    <row r="14" spans="1:7" hidden="1" x14ac:dyDescent="0.3">
      <c r="A14" s="30" t="s">
        <v>28</v>
      </c>
      <c r="B14" s="30" t="s">
        <v>23</v>
      </c>
      <c r="C14" s="30" t="s">
        <v>29</v>
      </c>
      <c r="D14" s="30" t="s">
        <v>30</v>
      </c>
      <c r="E14" s="30" t="s">
        <v>31</v>
      </c>
      <c r="F14" s="30" t="s">
        <v>32</v>
      </c>
      <c r="G14" s="30" t="s">
        <v>33</v>
      </c>
    </row>
    <row r="15" spans="1:7" hidden="1" x14ac:dyDescent="0.3">
      <c r="A15" s="31"/>
      <c r="B15" s="31"/>
      <c r="C15" s="30"/>
      <c r="D15" s="30"/>
      <c r="E15" s="30"/>
      <c r="F15" s="30"/>
      <c r="G15" s="3"/>
    </row>
    <row r="16" spans="1:7" hidden="1" x14ac:dyDescent="0.3">
      <c r="A16" s="30"/>
      <c r="B16" s="30"/>
      <c r="C16" s="30"/>
      <c r="D16" s="30"/>
      <c r="E16" s="30"/>
      <c r="F16" s="32"/>
      <c r="G16" s="3"/>
    </row>
    <row r="17" spans="1:7" hidden="1" x14ac:dyDescent="0.3">
      <c r="A17" s="30"/>
      <c r="B17" s="30"/>
      <c r="C17" s="30"/>
      <c r="D17" s="30"/>
      <c r="E17" s="30"/>
      <c r="F17" s="30"/>
      <c r="G17" s="3"/>
    </row>
    <row r="18" spans="1:7" hidden="1" x14ac:dyDescent="0.3">
      <c r="A18" s="30"/>
      <c r="B18" s="30"/>
      <c r="C18" s="30"/>
      <c r="D18" s="30"/>
      <c r="E18" s="30"/>
      <c r="F18" s="30"/>
      <c r="G18" s="3"/>
    </row>
    <row r="19" spans="1:7" hidden="1" x14ac:dyDescent="0.3">
      <c r="A19" s="30"/>
      <c r="B19" s="30"/>
      <c r="C19" s="30"/>
      <c r="D19" s="30"/>
      <c r="E19" s="30"/>
      <c r="F19" s="30"/>
      <c r="G19" s="3"/>
    </row>
    <row r="20" spans="1:7" hidden="1" x14ac:dyDescent="0.3">
      <c r="A20" s="30"/>
      <c r="B20" s="30"/>
      <c r="C20" s="30"/>
      <c r="D20" s="30"/>
      <c r="E20" s="30"/>
      <c r="F20" s="30"/>
      <c r="G20" s="3"/>
    </row>
    <row r="21" spans="1:7" hidden="1" x14ac:dyDescent="0.3">
      <c r="A21" s="30"/>
      <c r="B21" s="30"/>
      <c r="C21" s="30"/>
      <c r="D21" s="30"/>
      <c r="E21" s="30"/>
      <c r="F21" s="30"/>
      <c r="G21" s="3"/>
    </row>
    <row r="22" spans="1:7" hidden="1" x14ac:dyDescent="0.3">
      <c r="A22" s="30"/>
      <c r="B22" s="30"/>
      <c r="C22" s="30"/>
      <c r="D22" s="30"/>
      <c r="E22" s="30"/>
      <c r="F22" s="30"/>
      <c r="G22" s="3"/>
    </row>
    <row r="23" spans="1:7" hidden="1" x14ac:dyDescent="0.3"/>
  </sheetData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CY 22 Data Input</vt:lpstr>
      <vt:lpstr>CY22 VBP Scoring DRAFT</vt:lpstr>
      <vt:lpstr>VBP Data Overview</vt:lpstr>
      <vt:lpstr>Measure Specifications</vt:lpstr>
      <vt:lpstr>Payment Schedule</vt:lpstr>
      <vt:lpstr>Point Structure Viz DRAFT</vt:lpstr>
      <vt:lpstr>VBP Decision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AUDITOR1</dc:creator>
  <cp:lastModifiedBy>AUDITOR1</cp:lastModifiedBy>
  <dcterms:created xsi:type="dcterms:W3CDTF">2021-09-22T19:47:41Z</dcterms:created>
  <dcterms:modified xsi:type="dcterms:W3CDTF">2022-12-05T15:03:04Z</dcterms:modified>
</cp:coreProperties>
</file>