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hcrsorg.sharepoint.com/sites/CommsFund/Shared Documents/Communications/Mobile Crisis/COA/"/>
    </mc:Choice>
  </mc:AlternateContent>
  <xr:revisionPtr revIDLastSave="1" documentId="8_{E6267EF2-5356-4CFA-933E-AF4F2000B31C}" xr6:coauthVersionLast="47" xr6:coauthVersionMax="47" xr10:uidLastSave="{03925073-7766-495D-9444-8DFE2B53424A}"/>
  <bookViews>
    <workbookView xWindow="390" yWindow="390" windowWidth="36360" windowHeight="18570" xr2:uid="{47024DC5-886E-4FFA-ABC7-4131A848A7C8}"/>
  </bookViews>
  <sheets>
    <sheet name="2024 Budget Summary " sheetId="1" r:id="rId1"/>
  </sheets>
  <externalReferences>
    <externalReference r:id="rId2"/>
  </externalReferences>
  <definedNames>
    <definedName name="_xlnm.Print_Titles" localSheetId="0">'2024 Budget Summary '!$1:$4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H6" i="1"/>
  <c r="D7" i="1"/>
  <c r="E7" i="1"/>
  <c r="G7" i="1"/>
  <c r="H7" i="1" s="1"/>
  <c r="G9" i="1"/>
  <c r="G11" i="1"/>
  <c r="M11" i="1"/>
  <c r="M12" i="1"/>
  <c r="D13" i="1"/>
  <c r="E11" i="1" s="1"/>
  <c r="G13" i="1"/>
  <c r="G17" i="1"/>
  <c r="M17" i="1" s="1"/>
  <c r="M23" i="1" s="1"/>
  <c r="M29" i="1" s="1"/>
  <c r="E19" i="1"/>
  <c r="E23" i="1" s="1"/>
  <c r="G19" i="1"/>
  <c r="G23" i="1" s="1"/>
  <c r="G29" i="1" s="1"/>
  <c r="M19" i="1"/>
  <c r="E21" i="1"/>
  <c r="G21" i="1"/>
  <c r="D21" i="1" s="1"/>
  <c r="J23" i="1"/>
  <c r="K23" i="1"/>
  <c r="G25" i="1"/>
  <c r="D25" i="1" s="1"/>
  <c r="M25" i="1"/>
  <c r="G27" i="1"/>
  <c r="M27" i="1" s="1"/>
  <c r="K27" i="1"/>
  <c r="J29" i="1"/>
  <c r="K29" i="1"/>
  <c r="D31" i="1"/>
  <c r="D72" i="1" s="1"/>
  <c r="J33" i="1"/>
  <c r="K31" i="1" s="1"/>
  <c r="K33" i="1"/>
  <c r="N33" i="1"/>
  <c r="J35" i="1"/>
  <c r="D80" i="1"/>
  <c r="G80" i="1"/>
  <c r="D82" i="1"/>
  <c r="G82" i="1"/>
  <c r="G87" i="1"/>
  <c r="D87" i="1" s="1"/>
  <c r="D94" i="1" s="1"/>
  <c r="G92" i="1"/>
  <c r="H92" i="1" s="1"/>
  <c r="E99" i="1"/>
  <c r="E100" i="1"/>
  <c r="E101" i="1"/>
  <c r="E103" i="1" s="1"/>
  <c r="D78" i="1" s="1"/>
  <c r="G78" i="1" s="1"/>
  <c r="D103" i="1"/>
  <c r="M33" i="1" l="1"/>
  <c r="M35" i="1" s="1"/>
  <c r="N27" i="1"/>
  <c r="G31" i="1"/>
  <c r="N29" i="1"/>
  <c r="E9" i="1"/>
  <c r="E13" i="1" s="1"/>
  <c r="D27" i="1"/>
  <c r="G94" i="1"/>
  <c r="D19" i="1"/>
  <c r="D23" i="1" s="1"/>
  <c r="D29" i="1" s="1"/>
  <c r="D33" i="1" l="1"/>
  <c r="E29" i="1"/>
  <c r="G72" i="1"/>
  <c r="M31" i="1"/>
  <c r="N31" i="1" s="1"/>
  <c r="G33" i="1"/>
  <c r="G35" i="1" s="1"/>
  <c r="G74" i="1" s="1"/>
  <c r="E31" i="1" l="1"/>
  <c r="E33" i="1" s="1"/>
  <c r="D35" i="1"/>
  <c r="D74" i="1" s="1"/>
</calcChain>
</file>

<file path=xl/sharedStrings.xml><?xml version="1.0" encoding="utf-8"?>
<sst xmlns="http://schemas.openxmlformats.org/spreadsheetml/2006/main" count="68" uniqueCount="57">
  <si>
    <t>EXPENSES ESTIMATED FOR SHARED STAFFING EXP. AT</t>
  </si>
  <si>
    <t>Total</t>
  </si>
  <si>
    <t>Fringe</t>
  </si>
  <si>
    <t>Labor</t>
  </si>
  <si>
    <t xml:space="preserve">FY24 - MH CASE RATE FUNDED CRISIS PROGRAM - ALL 10 DA's - BUDGETED STAFF  </t>
  </si>
  <si>
    <t xml:space="preserve">ESTIMATED EXPENSE FOR USE OF EXISTING CRISIS STAFF </t>
  </si>
  <si>
    <t>MOBILE CRISIS PROGRAM SURPLUS - 2024</t>
  </si>
  <si>
    <t>MOBILE CRISIS PROGRAM MARGINAL INCREASE FOR 15% ENCOUNTER TARGET INCREASE</t>
  </si>
  <si>
    <t xml:space="preserve">MOBILE CRISIS PROGRAM MARGINAL INCREASE FOR 5% ENHANCED RATE </t>
  </si>
  <si>
    <t xml:space="preserve">MOBILE CRISIS PROGRAM INCOME - INITIAL RATE &amp; ENCOUNTERS </t>
  </si>
  <si>
    <t>MOBILE CRISIS PROGRAM INCOME SCHEDULE</t>
  </si>
  <si>
    <t>FY24- MH CASE RATE FUNDED CRISIS P/L - BUDGET</t>
  </si>
  <si>
    <t>FY23- MH CASE RATE FUNDED CRISIS - PRE-AUDIT</t>
  </si>
  <si>
    <t>EXPENSE FOR USE OF EXISTING CRISIS STAFF - SEE BELOW</t>
  </si>
  <si>
    <t>OTHER CONSIDERATIONS:</t>
  </si>
  <si>
    <t>MOBILE CRISIS PROG. SURPLUS AS ADJUSTED  - 2024</t>
  </si>
  <si>
    <t>MOBILE CRISIS ADMIN. EXP. ADD BACK</t>
  </si>
  <si>
    <t xml:space="preserve">The State wide Agency Administration to support their Programming averages 12.03% on direct costs. </t>
  </si>
  <si>
    <t xml:space="preserve">Indirect Costs - DA Agency Administration </t>
  </si>
  <si>
    <t xml:space="preserve">HCRS as the Lead Agency will be the holder of the contract and administering the entire Mobile Crisis Program statewide. </t>
  </si>
  <si>
    <t>HCRS - Lead Agency Expense</t>
  </si>
  <si>
    <t xml:space="preserve">HCRS estimated these expenses  at 10% of new clinical staff expense. </t>
  </si>
  <si>
    <t>Operating Expenses &amp; Consultants/Per Diems</t>
  </si>
  <si>
    <t xml:space="preserve">We expect that many of the current program 1 person Crisis Program encounters will move to the 2 person Mobile Crisis program model.  We have estimated the amount of staff and benefit expenses that will support this program. </t>
  </si>
  <si>
    <t xml:space="preserve">Clinical Personnel - Wage &amp; Benefits - Existing Staff </t>
  </si>
  <si>
    <t xml:space="preserve">Funds Can Be Used for New Staff Needs and Shared Existing Staff from the MH Crisis Program (Firehouse) Who Will Be Supporting  Mobile Crisis Program </t>
  </si>
  <si>
    <t xml:space="preserve">Mobile Crisis Program Net Income (Loss) </t>
  </si>
  <si>
    <t xml:space="preserve">The mobile crisis is a two person model so additional crisis program staff will be needed.  In addtion the CMS service model.  HCRS estiamres that 41 new FTE will be needed to be added across the system.  Of these 19 are clinical staff and the 22 will be trained peer specialists. </t>
  </si>
  <si>
    <t>Total Mobile Crisis Program Expenses</t>
  </si>
  <si>
    <t>Indirect Program Admin. &amp; Building % Not Included - No Increase in Expenses</t>
  </si>
  <si>
    <t>Clinical Personnel - Wage &amp; Benefits - New</t>
  </si>
  <si>
    <t>Each Agency DMH Approved Admin.  %</t>
  </si>
  <si>
    <t>Total Direct Program Expenses</t>
  </si>
  <si>
    <t>Annual Cost Allocated to DA's</t>
  </si>
  <si>
    <t xml:space="preserve">Mobile Crisis Follow-up Services are to be provided as part of the CMS, Center for Medicad Services , delivery model should be provided up to 3 days for Adult and 7 days for Children after each encounter.  These are Mediciad Fee-For-Services and are billed in 15 minute increments. HCRS estimated that 75% of encounters  provided will receive at least 1/2 hour of these services . </t>
  </si>
  <si>
    <t xml:space="preserve">10% of New Clinical Personnel Expenses Above </t>
  </si>
  <si>
    <t>Mobile Crisis Follow-Up Medicaid FFS</t>
  </si>
  <si>
    <t>Total Personnel Expense</t>
  </si>
  <si>
    <t xml:space="preserve">New Direct Service FTE's - Peers, Clinicians, and Para-Professionals  </t>
  </si>
  <si>
    <t xml:space="preserve">HMA developed a reimbursement rate per encounter location and time period: (1) Community -  Daytime/Business = $571.39 (2) Community Night/Weekend = $683.50 (3) Office Daytime/Business = $350.94 and (4) Office Night/Weekend = $425.72. Using the HMA encounter estimates, HCRS then forecasted the annual revenue earned.                 </t>
  </si>
  <si>
    <t>No New Hires - Use of Shared Staff or Add Staff As Needed to Firehouse</t>
  </si>
  <si>
    <t>Non-Clinical Personnel - Wages &amp; Benefits - New</t>
  </si>
  <si>
    <t xml:space="preserve">Mobile Crisis Program Revenue Earned </t>
  </si>
  <si>
    <t xml:space="preserve">Program Expenses </t>
  </si>
  <si>
    <t>Total Mobile Crisis Program Revenues</t>
  </si>
  <si>
    <t xml:space="preserve">Revenue After 5% Increase in Rates &amp; 15% Increase in Encounters  ... See Analysis Below </t>
  </si>
  <si>
    <t>Annual Crisis Progam Events - 60% Floor</t>
  </si>
  <si>
    <t xml:space="preserve">15% Increase in Encounters </t>
  </si>
  <si>
    <t xml:space="preserve">Dept. of Mental Health contract with HMA - Health Management Associates to develop the Encounter Base estimates for year 1 of this new program. HMA requested the current one person model FY2022 DA System Crisis events by location: community, DA office, telehealth, and emergency room.  HMA then developed a tool to estimate the number of these current crisis program events by location that would be served by thru the Community Mobile Crisis program.  </t>
  </si>
  <si>
    <t>Annual State Wide Mobile Crisis Progam Events</t>
  </si>
  <si>
    <t>Per Week</t>
  </si>
  <si>
    <t>Annual</t>
  </si>
  <si>
    <t>Revenue Sources</t>
  </si>
  <si>
    <t xml:space="preserve">Version E :  DMH Add Revenue                           5% Rate &amp; 15% Encounters </t>
  </si>
  <si>
    <t xml:space="preserve">COMMUNITY MOBILE CRISIS BUDGET NARRATIVE YEAR 1 </t>
  </si>
  <si>
    <t xml:space="preserve">Version E - Initial Rates &amp; Encounters </t>
  </si>
  <si>
    <t xml:space="preserve">COMMUNITY MOBILE CRISIS BUDGET SUMMARY  YEAR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</si>
</sst>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14" x14ac:knownFonts="1">
    <font>
      <sz val="10"/>
      <color rgb="FF000000"/>
      <name val="Calibri"/>
      <family val="2"/>
      <scheme val="minor"/>
    </font>
    <font>
      <sz val="10"/>
      <color rgb="FF000000"/>
      <name val="Calibri"/>
      <family val="2"/>
      <scheme val="minor"/>
    </font>
    <font>
      <sz val="12"/>
      <color rgb="FF000000"/>
      <name val="Calibri"/>
      <family val="2"/>
      <scheme val="minor"/>
    </font>
    <font>
      <b/>
      <sz val="12"/>
      <color theme="1"/>
      <name val="Arial"/>
      <family val="2"/>
    </font>
    <font>
      <sz val="10"/>
      <name val="Arial"/>
      <family val="2"/>
    </font>
    <font>
      <b/>
      <sz val="12"/>
      <name val="Arial"/>
      <family val="2"/>
    </font>
    <font>
      <b/>
      <sz val="12"/>
      <color rgb="FF000000"/>
      <name val="Calibri"/>
      <family val="2"/>
      <scheme val="minor"/>
    </font>
    <font>
      <b/>
      <sz val="11"/>
      <color rgb="FF000000"/>
      <name val="Calibri"/>
      <family val="2"/>
      <scheme val="minor"/>
    </font>
    <font>
      <b/>
      <sz val="10"/>
      <name val="Arial"/>
      <family val="2"/>
    </font>
    <font>
      <b/>
      <sz val="12"/>
      <color rgb="FF0070C0"/>
      <name val="Arial"/>
      <family val="2"/>
    </font>
    <font>
      <b/>
      <sz val="10"/>
      <color rgb="FF000000"/>
      <name val="Calibri"/>
      <family val="2"/>
      <scheme val="minor"/>
    </font>
    <font>
      <b/>
      <sz val="12"/>
      <color rgb="FF000000"/>
      <name val="Arial"/>
      <family val="2"/>
    </font>
    <font>
      <sz val="10"/>
      <color rgb="FF000000"/>
      <name val="Arial"/>
      <family val="2"/>
    </font>
    <font>
      <sz val="12"/>
      <color rgb="FF000000"/>
      <name val="Arial"/>
      <family val="2"/>
    </font>
  </fonts>
  <fills count="7">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2">
    <border>
      <left/>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style="medium">
        <color indexed="64"/>
      </right>
      <top/>
      <bottom style="thin">
        <color rgb="FF000000"/>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137">
    <xf numFmtId="0" fontId="0" fillId="0" borderId="0" xfId="0"/>
    <xf numFmtId="0" fontId="2" fillId="0" borderId="0" xfId="0" applyFont="1" applyAlignment="1">
      <alignment vertical="center"/>
    </xf>
    <xf numFmtId="164" fontId="3" fillId="2" borderId="1" xfId="0" applyNumberFormat="1" applyFont="1" applyFill="1" applyBorder="1" applyAlignment="1">
      <alignment vertical="center"/>
    </xf>
    <xf numFmtId="9" fontId="3" fillId="3" borderId="2" xfId="0" applyNumberFormat="1" applyFont="1" applyFill="1" applyBorder="1" applyAlignment="1">
      <alignment horizontal="center" vertical="center"/>
    </xf>
    <xf numFmtId="0" fontId="3" fillId="2" borderId="3" xfId="0" applyFont="1" applyFill="1" applyBorder="1" applyAlignment="1">
      <alignment vertical="center"/>
    </xf>
    <xf numFmtId="164" fontId="3" fillId="0" borderId="4" xfId="2" applyNumberFormat="1" applyFont="1" applyBorder="1" applyAlignment="1">
      <alignment vertical="center"/>
    </xf>
    <xf numFmtId="0" fontId="5" fillId="0" borderId="5" xfId="4" applyFont="1" applyBorder="1" applyAlignment="1">
      <alignment horizontal="left" vertical="center"/>
    </xf>
    <xf numFmtId="0" fontId="5" fillId="0" borderId="6" xfId="4" applyFont="1" applyBorder="1" applyAlignment="1">
      <alignment vertical="center"/>
    </xf>
    <xf numFmtId="164" fontId="3" fillId="4" borderId="2" xfId="0" applyNumberFormat="1" applyFont="1" applyFill="1" applyBorder="1" applyAlignment="1">
      <alignment vertical="center"/>
    </xf>
    <xf numFmtId="0" fontId="5" fillId="0" borderId="7" xfId="4" applyFont="1" applyBorder="1" applyAlignment="1">
      <alignment horizontal="center" vertical="center"/>
    </xf>
    <xf numFmtId="164" fontId="3" fillId="4" borderId="9" xfId="0" applyNumberFormat="1" applyFont="1" applyFill="1" applyBorder="1" applyAlignment="1">
      <alignment vertical="center"/>
    </xf>
    <xf numFmtId="0" fontId="5" fillId="0" borderId="10" xfId="4" applyFont="1" applyBorder="1" applyAlignment="1">
      <alignment horizontal="center" vertical="center"/>
    </xf>
    <xf numFmtId="0" fontId="2" fillId="0" borderId="12" xfId="0" applyFont="1" applyBorder="1" applyAlignment="1">
      <alignment vertical="center"/>
    </xf>
    <xf numFmtId="164" fontId="3" fillId="4" borderId="13" xfId="0" applyNumberFormat="1" applyFont="1" applyFill="1" applyBorder="1" applyAlignment="1">
      <alignment vertical="center"/>
    </xf>
    <xf numFmtId="0" fontId="5" fillId="0" borderId="14" xfId="4" applyFont="1" applyBorder="1" applyAlignment="1">
      <alignment horizontal="center" vertical="center"/>
    </xf>
    <xf numFmtId="0" fontId="5" fillId="0" borderId="0" xfId="4" applyFont="1" applyAlignment="1">
      <alignment vertical="center"/>
    </xf>
    <xf numFmtId="8" fontId="5" fillId="0" borderId="16" xfId="4" applyNumberFormat="1" applyFont="1" applyBorder="1" applyAlignment="1">
      <alignment vertical="center"/>
    </xf>
    <xf numFmtId="0" fontId="0" fillId="0" borderId="0" xfId="0" applyAlignment="1">
      <alignment vertical="center"/>
    </xf>
    <xf numFmtId="165" fontId="6" fillId="6" borderId="20" xfId="0" applyNumberFormat="1" applyFont="1" applyFill="1" applyBorder="1" applyAlignment="1">
      <alignment vertical="center"/>
    </xf>
    <xf numFmtId="0" fontId="3" fillId="0" borderId="0" xfId="0" applyFont="1" applyAlignment="1">
      <alignment horizontal="left" vertical="center"/>
    </xf>
    <xf numFmtId="0" fontId="3" fillId="6" borderId="20" xfId="0" applyFont="1" applyFill="1" applyBorder="1" applyAlignment="1">
      <alignment horizontal="left" vertical="center"/>
    </xf>
    <xf numFmtId="165" fontId="6" fillId="6" borderId="17" xfId="0" applyNumberFormat="1" applyFont="1" applyFill="1" applyBorder="1" applyAlignment="1">
      <alignment vertical="center"/>
    </xf>
    <xf numFmtId="165" fontId="6" fillId="0" borderId="21" xfId="0" applyNumberFormat="1" applyFont="1" applyBorder="1" applyAlignment="1">
      <alignment vertical="center"/>
    </xf>
    <xf numFmtId="0" fontId="3" fillId="0" borderId="0" xfId="0" applyFont="1" applyAlignment="1">
      <alignment vertical="center" wrapText="1"/>
    </xf>
    <xf numFmtId="0" fontId="3" fillId="0" borderId="3" xfId="0" applyFont="1" applyBorder="1" applyAlignment="1">
      <alignment vertical="center" wrapText="1"/>
    </xf>
    <xf numFmtId="0" fontId="1" fillId="0" borderId="0" xfId="0" applyFont="1" applyAlignment="1">
      <alignment vertical="center"/>
    </xf>
    <xf numFmtId="165" fontId="1" fillId="0" borderId="22" xfId="0" applyNumberFormat="1" applyFont="1" applyBorder="1" applyAlignment="1">
      <alignment vertical="center"/>
    </xf>
    <xf numFmtId="165" fontId="6" fillId="0" borderId="23" xfId="1" applyNumberFormat="1" applyFont="1" applyFill="1" applyBorder="1" applyAlignment="1">
      <alignment vertical="center"/>
    </xf>
    <xf numFmtId="165" fontId="1" fillId="0" borderId="0" xfId="0" applyNumberFormat="1" applyFont="1" applyAlignment="1">
      <alignment vertical="center"/>
    </xf>
    <xf numFmtId="165" fontId="6" fillId="0" borderId="0" xfId="1" applyNumberFormat="1" applyFont="1" applyFill="1" applyAlignment="1">
      <alignment vertical="center"/>
    </xf>
    <xf numFmtId="165" fontId="3" fillId="0" borderId="0" xfId="0" applyNumberFormat="1" applyFont="1" applyAlignment="1">
      <alignment vertical="center" wrapText="1"/>
    </xf>
    <xf numFmtId="0" fontId="3" fillId="0" borderId="0" xfId="0" applyFont="1" applyAlignment="1">
      <alignment horizontal="center" vertical="center"/>
    </xf>
    <xf numFmtId="0" fontId="3" fillId="6" borderId="19" xfId="0" applyFont="1" applyFill="1" applyBorder="1" applyAlignment="1">
      <alignment horizontal="center" vertical="center"/>
    </xf>
    <xf numFmtId="0" fontId="2" fillId="0" borderId="0" xfId="0" applyFont="1"/>
    <xf numFmtId="164" fontId="5" fillId="0" borderId="3" xfId="4" applyNumberFormat="1" applyFont="1" applyBorder="1" applyAlignment="1">
      <alignment vertical="center"/>
    </xf>
    <xf numFmtId="0" fontId="5" fillId="0" borderId="3" xfId="4" applyFont="1" applyBorder="1" applyAlignment="1">
      <alignment vertical="center"/>
    </xf>
    <xf numFmtId="0" fontId="6" fillId="5" borderId="2" xfId="0" applyFont="1" applyFill="1" applyBorder="1" applyAlignment="1">
      <alignment horizontal="center" vertical="center"/>
    </xf>
    <xf numFmtId="9" fontId="6" fillId="0" borderId="0" xfId="3" applyFont="1" applyFill="1" applyBorder="1" applyAlignment="1">
      <alignment horizontal="center" vertical="center"/>
    </xf>
    <xf numFmtId="165" fontId="3" fillId="6" borderId="20" xfId="0" applyNumberFormat="1" applyFont="1" applyFill="1" applyBorder="1" applyAlignment="1">
      <alignment vertical="center"/>
    </xf>
    <xf numFmtId="0" fontId="3" fillId="0" borderId="0" xfId="0" applyFont="1" applyAlignment="1">
      <alignment vertical="center"/>
    </xf>
    <xf numFmtId="0" fontId="3" fillId="6" borderId="24" xfId="0" applyFont="1" applyFill="1" applyBorder="1" applyAlignment="1">
      <alignment horizontal="left" vertical="center"/>
    </xf>
    <xf numFmtId="0" fontId="1" fillId="0" borderId="6" xfId="0" applyFont="1" applyBorder="1" applyAlignment="1">
      <alignment horizontal="left" vertical="center"/>
    </xf>
    <xf numFmtId="9" fontId="6" fillId="0" borderId="0" xfId="0" applyNumberFormat="1" applyFont="1" applyAlignment="1">
      <alignment horizontal="center" vertical="center"/>
    </xf>
    <xf numFmtId="165" fontId="6" fillId="6" borderId="6" xfId="0" applyNumberFormat="1" applyFont="1" applyFill="1" applyBorder="1" applyAlignment="1">
      <alignment vertical="center"/>
    </xf>
    <xf numFmtId="0" fontId="6" fillId="0" borderId="0" xfId="0" applyFont="1" applyAlignment="1">
      <alignment horizontal="center" vertical="center"/>
    </xf>
    <xf numFmtId="0" fontId="3" fillId="6" borderId="6"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wrapText="1"/>
    </xf>
    <xf numFmtId="0" fontId="1" fillId="0" borderId="0" xfId="0" applyFont="1" applyAlignment="1">
      <alignment horizontal="left" vertical="center"/>
    </xf>
    <xf numFmtId="0" fontId="7" fillId="0" borderId="0" xfId="0" applyFont="1" applyAlignment="1">
      <alignment horizontal="center" vertical="center"/>
    </xf>
    <xf numFmtId="9" fontId="6" fillId="6" borderId="20" xfId="0" applyNumberFormat="1" applyFont="1" applyFill="1" applyBorder="1" applyAlignment="1">
      <alignment horizontal="center" vertical="center"/>
    </xf>
    <xf numFmtId="9" fontId="6" fillId="0" borderId="0" xfId="3" applyFont="1" applyFill="1" applyAlignment="1">
      <alignment horizontal="center" vertical="center"/>
    </xf>
    <xf numFmtId="9" fontId="6" fillId="0" borderId="0" xfId="3" applyFont="1" applyAlignment="1">
      <alignment horizontal="center" vertical="center"/>
    </xf>
    <xf numFmtId="9" fontId="6" fillId="0" borderId="0" xfId="3" applyFont="1" applyBorder="1" applyAlignment="1">
      <alignment horizontal="center" vertical="center"/>
    </xf>
    <xf numFmtId="165" fontId="6" fillId="0" borderId="0" xfId="1" applyNumberFormat="1" applyFont="1" applyAlignment="1">
      <alignment vertical="center"/>
    </xf>
    <xf numFmtId="0" fontId="7" fillId="0" borderId="23" xfId="0" applyFont="1" applyBorder="1" applyAlignment="1">
      <alignment horizontal="left" vertical="center"/>
    </xf>
    <xf numFmtId="0" fontId="7" fillId="0" borderId="0" xfId="0" applyFont="1" applyAlignment="1">
      <alignment horizontal="left" vertical="center"/>
    </xf>
    <xf numFmtId="9" fontId="6" fillId="0" borderId="6" xfId="3" applyFont="1" applyBorder="1" applyAlignment="1">
      <alignment horizontal="center" vertical="center"/>
    </xf>
    <xf numFmtId="165" fontId="6" fillId="0" borderId="6" xfId="0" applyNumberFormat="1" applyFont="1" applyBorder="1" applyAlignment="1">
      <alignment vertical="center"/>
    </xf>
    <xf numFmtId="0" fontId="7" fillId="0" borderId="0" xfId="0" applyFont="1" applyAlignment="1">
      <alignment vertical="center"/>
    </xf>
    <xf numFmtId="0" fontId="7" fillId="0" borderId="2" xfId="0" applyFont="1" applyBorder="1" applyAlignment="1">
      <alignment vertical="center"/>
    </xf>
    <xf numFmtId="9" fontId="7" fillId="0" borderId="2" xfId="0" applyNumberFormat="1" applyFont="1" applyBorder="1" applyAlignment="1">
      <alignment vertical="center"/>
    </xf>
    <xf numFmtId="2" fontId="6" fillId="0" borderId="6" xfId="0" applyNumberFormat="1" applyFont="1" applyBorder="1" applyAlignment="1">
      <alignment horizontal="right" vertical="center"/>
    </xf>
    <xf numFmtId="2" fontId="6" fillId="0" borderId="0" xfId="0" applyNumberFormat="1" applyFont="1" applyAlignment="1">
      <alignment horizontal="center" vertical="center"/>
    </xf>
    <xf numFmtId="2" fontId="6" fillId="0" borderId="0" xfId="0" applyNumberFormat="1" applyFont="1" applyAlignment="1">
      <alignment horizontal="right" vertical="center"/>
    </xf>
    <xf numFmtId="0" fontId="6" fillId="6" borderId="2" xfId="0" applyFont="1" applyFill="1" applyBorder="1" applyAlignment="1">
      <alignment horizontal="center" vertical="center"/>
    </xf>
    <xf numFmtId="10" fontId="6" fillId="0" borderId="0" xfId="3" applyNumberFormat="1" applyFont="1" applyFill="1" applyBorder="1" applyAlignment="1">
      <alignment horizontal="center" vertical="center"/>
    </xf>
    <xf numFmtId="10" fontId="6" fillId="0" borderId="0" xfId="0" applyNumberFormat="1" applyFont="1" applyAlignment="1">
      <alignment vertical="center"/>
    </xf>
    <xf numFmtId="10" fontId="6" fillId="0" borderId="0" xfId="3" applyNumberFormat="1" applyFont="1" applyAlignment="1">
      <alignment horizontal="center" vertical="center"/>
    </xf>
    <xf numFmtId="165" fontId="6" fillId="6" borderId="0" xfId="1" applyNumberFormat="1" applyFont="1" applyFill="1" applyBorder="1" applyAlignment="1">
      <alignment horizontal="center" vertical="center"/>
    </xf>
    <xf numFmtId="165" fontId="6" fillId="0" borderId="0" xfId="1" applyNumberFormat="1" applyFont="1" applyAlignment="1">
      <alignment horizontal="center" vertical="center"/>
    </xf>
    <xf numFmtId="1" fontId="6" fillId="0" borderId="27" xfId="1" applyNumberFormat="1" applyFont="1" applyBorder="1" applyAlignment="1">
      <alignment horizontal="center" vertical="center"/>
    </xf>
    <xf numFmtId="165" fontId="6" fillId="6" borderId="2" xfId="1" applyNumberFormat="1" applyFont="1" applyFill="1" applyBorder="1" applyAlignment="1">
      <alignment horizontal="center" vertical="center"/>
    </xf>
    <xf numFmtId="0" fontId="6" fillId="0" borderId="29" xfId="1" applyNumberFormat="1"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wrapText="1"/>
    </xf>
    <xf numFmtId="0" fontId="5" fillId="6" borderId="2" xfId="4" applyFont="1" applyFill="1" applyBorder="1" applyAlignment="1">
      <alignment horizontal="center" vertical="center" wrapText="1"/>
    </xf>
    <xf numFmtId="0" fontId="9" fillId="0" borderId="31" xfId="4" applyFont="1" applyBorder="1" applyAlignment="1">
      <alignment horizontal="left" vertical="center"/>
    </xf>
    <xf numFmtId="0" fontId="9" fillId="0" borderId="0" xfId="4" applyFont="1" applyAlignment="1">
      <alignment horizontal="left" vertical="center"/>
    </xf>
    <xf numFmtId="0" fontId="10" fillId="0" borderId="0" xfId="0" applyFont="1" applyAlignment="1">
      <alignment vertical="center"/>
    </xf>
    <xf numFmtId="0" fontId="11" fillId="6" borderId="26" xfId="0" applyFont="1" applyFill="1" applyBorder="1" applyAlignment="1">
      <alignment horizontal="left" vertical="center"/>
    </xf>
    <xf numFmtId="0" fontId="12" fillId="0" borderId="0" xfId="0" applyFont="1" applyAlignment="1">
      <alignment vertical="center"/>
    </xf>
    <xf numFmtId="0" fontId="11" fillId="6" borderId="2" xfId="0" applyFont="1" applyFill="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3" fillId="0" borderId="0" xfId="0" applyFont="1" applyAlignment="1">
      <alignment vertical="center"/>
    </xf>
    <xf numFmtId="0" fontId="11" fillId="0" borderId="30" xfId="0" applyFont="1" applyBorder="1" applyAlignment="1">
      <alignment horizontal="left" vertical="center"/>
    </xf>
    <xf numFmtId="0" fontId="11" fillId="0" borderId="6" xfId="0" applyFont="1" applyBorder="1" applyAlignment="1">
      <alignment horizontal="left" vertical="center"/>
    </xf>
    <xf numFmtId="0" fontId="11" fillId="0" borderId="6" xfId="0" applyFont="1" applyBorder="1" applyAlignment="1">
      <alignment vertical="center"/>
    </xf>
    <xf numFmtId="0" fontId="11" fillId="0" borderId="6" xfId="1" applyNumberFormat="1" applyFont="1" applyFill="1" applyBorder="1" applyAlignment="1">
      <alignment horizontal="center" vertical="center"/>
    </xf>
    <xf numFmtId="0" fontId="11" fillId="0" borderId="8" xfId="0" applyFont="1" applyBorder="1" applyAlignment="1">
      <alignment horizontal="left" vertical="center"/>
    </xf>
    <xf numFmtId="0" fontId="11" fillId="0" borderId="28" xfId="0" applyFont="1" applyBorder="1" applyAlignment="1">
      <alignment horizontal="left" vertical="center"/>
    </xf>
    <xf numFmtId="1" fontId="11" fillId="0" borderId="28" xfId="0" applyNumberFormat="1" applyFont="1" applyBorder="1" applyAlignment="1">
      <alignment horizontal="center" vertical="center"/>
    </xf>
    <xf numFmtId="0" fontId="11" fillId="0" borderId="28" xfId="0" applyFont="1" applyBorder="1" applyAlignment="1">
      <alignment vertical="center"/>
    </xf>
    <xf numFmtId="0" fontId="11" fillId="0" borderId="0" xfId="0" applyFont="1" applyAlignment="1">
      <alignment vertical="center"/>
    </xf>
    <xf numFmtId="165" fontId="11" fillId="0" borderId="0" xfId="1" applyNumberFormat="1" applyFont="1" applyFill="1" applyAlignment="1">
      <alignment vertical="center"/>
    </xf>
    <xf numFmtId="10" fontId="11" fillId="0" borderId="0" xfId="3" applyNumberFormat="1" applyFont="1" applyAlignment="1">
      <alignment horizontal="center" vertical="center"/>
    </xf>
    <xf numFmtId="165" fontId="11" fillId="0" borderId="0" xfId="1" applyNumberFormat="1" applyFont="1" applyAlignment="1">
      <alignment vertical="center"/>
    </xf>
    <xf numFmtId="10" fontId="11" fillId="0" borderId="0" xfId="0" applyNumberFormat="1" applyFont="1" applyAlignment="1">
      <alignment vertical="center"/>
    </xf>
    <xf numFmtId="0" fontId="11" fillId="0" borderId="0" xfId="0" applyFont="1" applyAlignment="1">
      <alignment horizontal="left" vertical="center"/>
    </xf>
    <xf numFmtId="165" fontId="11" fillId="0" borderId="6" xfId="1" applyNumberFormat="1" applyFont="1" applyFill="1" applyBorder="1" applyAlignment="1">
      <alignment vertical="center"/>
    </xf>
    <xf numFmtId="10" fontId="11" fillId="0" borderId="6" xfId="3" applyNumberFormat="1" applyFont="1" applyFill="1" applyBorder="1" applyAlignment="1">
      <alignment horizontal="center" vertical="center"/>
    </xf>
    <xf numFmtId="165" fontId="11" fillId="0" borderId="0" xfId="1" applyNumberFormat="1" applyFont="1" applyFill="1" applyBorder="1" applyAlignment="1">
      <alignment vertical="center"/>
    </xf>
    <xf numFmtId="165" fontId="13" fillId="0" borderId="0" xfId="1" applyNumberFormat="1" applyFont="1" applyAlignment="1">
      <alignment vertical="center"/>
    </xf>
    <xf numFmtId="43" fontId="11" fillId="0" borderId="0" xfId="1" applyFont="1" applyAlignment="1">
      <alignment vertical="center"/>
    </xf>
    <xf numFmtId="2" fontId="11" fillId="0" borderId="0" xfId="0" applyNumberFormat="1" applyFont="1" applyAlignment="1">
      <alignment horizontal="center" vertical="center"/>
    </xf>
    <xf numFmtId="165" fontId="11" fillId="0" borderId="0" xfId="0" applyNumberFormat="1" applyFont="1" applyAlignment="1">
      <alignment vertical="center"/>
    </xf>
    <xf numFmtId="165" fontId="11" fillId="0" borderId="6" xfId="0" applyNumberFormat="1" applyFont="1" applyBorder="1" applyAlignment="1">
      <alignment vertical="center"/>
    </xf>
    <xf numFmtId="2" fontId="11" fillId="0" borderId="6" xfId="0" applyNumberFormat="1" applyFont="1" applyBorder="1" applyAlignment="1">
      <alignment horizontal="center" vertical="center"/>
    </xf>
    <xf numFmtId="165" fontId="11" fillId="0" borderId="0" xfId="1" applyNumberFormat="1" applyFont="1" applyBorder="1" applyAlignment="1">
      <alignment vertical="center"/>
    </xf>
    <xf numFmtId="9" fontId="11" fillId="0" borderId="6" xfId="3" applyFont="1" applyBorder="1" applyAlignment="1">
      <alignment horizontal="center" vertical="center"/>
    </xf>
    <xf numFmtId="9" fontId="11" fillId="0" borderId="0" xfId="3" applyFont="1" applyFill="1" applyBorder="1" applyAlignment="1">
      <alignment horizontal="center" vertical="center"/>
    </xf>
    <xf numFmtId="165" fontId="11" fillId="6" borderId="20" xfId="0" applyNumberFormat="1" applyFont="1" applyFill="1" applyBorder="1" applyAlignment="1">
      <alignment vertical="center"/>
    </xf>
    <xf numFmtId="9" fontId="11" fillId="6" borderId="20" xfId="0" applyNumberFormat="1" applyFont="1" applyFill="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vertical="top" wrapText="1"/>
    </xf>
    <xf numFmtId="9" fontId="11" fillId="0" borderId="0" xfId="3" applyFont="1" applyFill="1" applyAlignment="1">
      <alignment horizontal="center" vertical="center"/>
    </xf>
    <xf numFmtId="0" fontId="13" fillId="0" borderId="0" xfId="0" applyFont="1"/>
    <xf numFmtId="0" fontId="12" fillId="0" borderId="0" xfId="0" applyFont="1"/>
    <xf numFmtId="0" fontId="5" fillId="0" borderId="15" xfId="4" applyFont="1" applyBorder="1" applyAlignment="1">
      <alignment horizontal="center" vertical="center" wrapText="1"/>
    </xf>
    <xf numFmtId="0" fontId="5" fillId="0" borderId="11" xfId="4" applyFont="1" applyBorder="1" applyAlignment="1">
      <alignment horizontal="center" vertical="center" wrapText="1"/>
    </xf>
    <xf numFmtId="0" fontId="5" fillId="0" borderId="8" xfId="4" applyFont="1" applyBorder="1" applyAlignment="1">
      <alignment horizontal="center" vertical="center" wrapText="1"/>
    </xf>
    <xf numFmtId="0" fontId="8" fillId="5" borderId="19" xfId="4" applyFont="1" applyFill="1" applyBorder="1" applyAlignment="1">
      <alignment horizontal="center" vertical="center" wrapText="1"/>
    </xf>
    <xf numFmtId="0" fontId="8" fillId="5" borderId="17" xfId="4"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5" fillId="5" borderId="19" xfId="4" applyFont="1" applyFill="1" applyBorder="1" applyAlignment="1">
      <alignment horizontal="center" vertical="center"/>
    </xf>
    <xf numFmtId="0" fontId="5" fillId="5" borderId="18" xfId="4" applyFont="1" applyFill="1" applyBorder="1" applyAlignment="1">
      <alignment horizontal="center" vertical="center"/>
    </xf>
    <xf numFmtId="0" fontId="5" fillId="5" borderId="17" xfId="4" applyFont="1" applyFill="1" applyBorder="1" applyAlignment="1">
      <alignment horizontal="center" vertical="center"/>
    </xf>
    <xf numFmtId="0" fontId="7" fillId="0" borderId="22" xfId="0" applyFont="1" applyBorder="1" applyAlignment="1">
      <alignment horizontal="center" vertical="center" wrapText="1"/>
    </xf>
    <xf numFmtId="0" fontId="7" fillId="0" borderId="22" xfId="0" applyFont="1" applyBorder="1" applyAlignment="1">
      <alignment horizontal="left" vertical="center" wrapText="1"/>
    </xf>
    <xf numFmtId="0" fontId="7" fillId="0" borderId="25" xfId="0" applyFont="1" applyBorder="1" applyAlignment="1">
      <alignment horizontal="left" vertical="center" wrapText="1"/>
    </xf>
    <xf numFmtId="9" fontId="13" fillId="0" borderId="0" xfId="0" applyNumberFormat="1" applyFont="1" applyAlignment="1">
      <alignment horizontal="left" vertical="top" wrapText="1"/>
    </xf>
    <xf numFmtId="0" fontId="13" fillId="0" borderId="0" xfId="0" applyFont="1" applyAlignment="1">
      <alignment horizontal="left" wrapText="1"/>
    </xf>
  </cellXfs>
  <cellStyles count="5">
    <cellStyle name="Comma" xfId="1" builtinId="3"/>
    <cellStyle name="Currency" xfId="2" builtinId="4"/>
    <cellStyle name="Normal" xfId="0" builtinId="0"/>
    <cellStyle name="Normal 3" xfId="4" xr:uid="{E8CC2251-E0A2-4021-BFFF-15E2A1DC54A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4e70a1c023ed529c/Documentos/HCRS%20DA%20Mobile%20Crisis%202024%20Budget%20-DMH%205%5e1%20Rate%20-%2015%5e1%20Encounter%20-%20COA.xlsx" TargetMode="External"/><Relationship Id="rId1" Type="http://schemas.openxmlformats.org/officeDocument/2006/relationships/externalLinkPath" Target="https://d.docs.live.net/4e70a1c023ed529c/Documentos/HCRS%20DA%20Mobile%20Crisis%202024%20Budget%20-DMH%205%5e1%20Rate%20-%2015%5e1%20Encounter%20-%20C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4 Budget Summary  VCP"/>
      <sheetName val="2024 Budget Summary by DA"/>
      <sheetName val="2024 Budget All Agencies"/>
      <sheetName val="2. Operating Budget HCRS"/>
      <sheetName val="2.1 Staffing - Lead Entity HCRS"/>
      <sheetName val="2.3 Staffing - Subcontr CSAC"/>
      <sheetName val="2.3 Staffing - Subcontr UCS"/>
      <sheetName val="2.3 Staffing - Subcontr Howard"/>
      <sheetName val="2.3 Staffing - Subcontr LCMHS"/>
      <sheetName val="2.3 Staffing - Subcontr NKHS"/>
      <sheetName val="2.3 Staffing - Subcontr NCSS"/>
      <sheetName val="2.3 Staffing - Subcontr CMC"/>
      <sheetName val="2.3 Staffing - Subcontr RMHS"/>
      <sheetName val="2.3 Staffing - Subcontr HCRS"/>
      <sheetName val="2.3 Staffing - Subcontr WCMHS"/>
      <sheetName val="Sheet1"/>
      <sheetName val="2. Operating Budget"/>
      <sheetName val="2.1 Staffing - Lead Entity"/>
      <sheetName val="2.3 Staffing - Subcontractors"/>
      <sheetName val="2. Operating Budget CSAC"/>
      <sheetName val="2. Operating Budget UCS"/>
      <sheetName val="2. Operating Budget Howard"/>
      <sheetName val="2. Operating Budget LCMHS"/>
      <sheetName val="2.2 Per Diem Consultants LCMHS"/>
      <sheetName val="2. Operating Budget NKHS"/>
      <sheetName val="2. Operating Budget NCSS"/>
      <sheetName val="2. Operating Budget CMC"/>
      <sheetName val="2. Operating Budget RMHS"/>
      <sheetName val="2. Operating Budget WCMHS"/>
      <sheetName val="Data Summary All Agencies-Year1"/>
      <sheetName val="1. Start Up Expenses"/>
      <sheetName val="2.2 Per Diem Consultants"/>
      <sheetName val="Budget Summary Howard"/>
      <sheetName val="1. Start Up Expenses Howard"/>
      <sheetName val="2.1 Staffing - Lead Entity Howa"/>
      <sheetName val="2.2 Per Diem Consultants (2)"/>
      <sheetName val="Budget Summary WCMHS"/>
      <sheetName val="1. Start Up Expenses WCMHS"/>
      <sheetName val="Budget Summary HCRS"/>
      <sheetName val="1. Start Up Expenses HCRS"/>
      <sheetName val="Budget Summary NCSS"/>
      <sheetName val="1. Start Up Expenses NCSS"/>
      <sheetName val="Budget Summary NKHS"/>
      <sheetName val="1. Start Up Expenses NKHS"/>
      <sheetName val="Budget Summary RMHS"/>
      <sheetName val="1. Start Up Expenses RMHS"/>
      <sheetName val="Budget Summary CSAC"/>
      <sheetName val="1. Start Up Expenses CSAC"/>
      <sheetName val="Budget Summary UCS"/>
      <sheetName val="1. Start Up Expenses UCS"/>
      <sheetName val="Budget Summary LCMHS"/>
      <sheetName val="1. Start Up Expenses LCMHS"/>
      <sheetName val="Budget Summary CMC"/>
      <sheetName val="1. Start Up Expenses CMC"/>
      <sheetName val="2.1 Staffing - Lead Entity  (2"/>
    </sheetNames>
    <sheetDataSet>
      <sheetData sheetId="0">
        <row r="45">
          <cell r="H45">
            <v>1545808.69539</v>
          </cell>
        </row>
      </sheetData>
      <sheetData sheetId="1"/>
      <sheetData sheetId="2">
        <row r="23">
          <cell r="E23">
            <v>5410026.2580000004</v>
          </cell>
        </row>
        <row r="30">
          <cell r="E30">
            <v>522626.52</v>
          </cell>
        </row>
        <row r="46">
          <cell r="E46">
            <v>0</v>
          </cell>
        </row>
        <row r="58">
          <cell r="E58">
            <v>3131423.8363692313</v>
          </cell>
        </row>
        <row r="62">
          <cell r="E62">
            <v>313142.3836369231</v>
          </cell>
        </row>
        <row r="64">
          <cell r="E64">
            <v>454520.99999999988</v>
          </cell>
        </row>
        <row r="68">
          <cell r="E68">
            <v>469250.40202675783</v>
          </cell>
        </row>
        <row r="85">
          <cell r="E85">
            <v>495568.75875545014</v>
          </cell>
        </row>
        <row r="91">
          <cell r="E91">
            <v>1068746.3972116383</v>
          </cell>
        </row>
        <row r="96">
          <cell r="E96">
            <v>7661628</v>
          </cell>
        </row>
        <row r="97">
          <cell r="E97">
            <v>2643763.3025999996</v>
          </cell>
        </row>
        <row r="100">
          <cell r="D100">
            <v>0.2</v>
          </cell>
        </row>
        <row r="107">
          <cell r="E107">
            <v>-1519992</v>
          </cell>
        </row>
        <row r="109">
          <cell r="E109">
            <v>-1615415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5773-1345-42F8-A975-3988907774FD}">
  <sheetPr>
    <tabColor rgb="FF92D050"/>
    <pageSetUpPr fitToPage="1"/>
  </sheetPr>
  <dimension ref="A1:S106"/>
  <sheetViews>
    <sheetView tabSelected="1" zoomScaleNormal="100" workbookViewId="0">
      <selection activeCell="C3" sqref="C3"/>
    </sheetView>
  </sheetViews>
  <sheetFormatPr defaultRowHeight="12.75" x14ac:dyDescent="0.2"/>
  <cols>
    <col min="1" max="1" width="2.7109375" customWidth="1"/>
    <col min="2" max="2" width="59.140625" customWidth="1"/>
    <col min="3" max="3" width="1.7109375" customWidth="1"/>
    <col min="4" max="5" width="14.7109375" hidden="1" customWidth="1"/>
    <col min="6" max="6" width="2.7109375" hidden="1" customWidth="1"/>
    <col min="7" max="8" width="14.7109375" customWidth="1"/>
    <col min="9" max="9" width="2.7109375" customWidth="1"/>
    <col min="10" max="10" width="14.7109375" hidden="1" customWidth="1"/>
    <col min="11" max="11" width="12.7109375" hidden="1" customWidth="1"/>
    <col min="12" max="12" width="2.7109375" hidden="1" customWidth="1"/>
    <col min="13" max="13" width="14.7109375" hidden="1" customWidth="1"/>
    <col min="14" max="14" width="12.7109375" hidden="1" customWidth="1"/>
    <col min="15" max="15" width="94.5703125" style="119" customWidth="1"/>
    <col min="16" max="16" width="2.7109375" customWidth="1"/>
    <col min="17" max="17" width="12.7109375" hidden="1" customWidth="1"/>
    <col min="18" max="18" width="51.7109375" hidden="1" customWidth="1"/>
    <col min="19" max="19" width="1.7109375" hidden="1" customWidth="1"/>
  </cols>
  <sheetData>
    <row r="1" spans="2:19" s="17" customFormat="1" ht="15" customHeight="1" thickBot="1" x14ac:dyDescent="0.25">
      <c r="O1" s="81"/>
      <c r="R1" s="79"/>
    </row>
    <row r="2" spans="2:19" s="17" customFormat="1" ht="30" customHeight="1" thickBot="1" x14ac:dyDescent="0.25">
      <c r="B2" s="76" t="s">
        <v>56</v>
      </c>
      <c r="C2" s="78"/>
      <c r="D2" s="123" t="s">
        <v>55</v>
      </c>
      <c r="E2" s="124"/>
      <c r="F2" s="77"/>
      <c r="G2" s="81"/>
      <c r="I2" s="75"/>
      <c r="J2" s="75"/>
      <c r="K2" s="75"/>
      <c r="L2" s="75"/>
      <c r="M2" s="75"/>
      <c r="N2" s="75"/>
      <c r="O2" s="76" t="s">
        <v>54</v>
      </c>
      <c r="P2" s="75"/>
      <c r="Q2" s="75"/>
      <c r="R2" s="123" t="s">
        <v>53</v>
      </c>
      <c r="S2" s="124"/>
    </row>
    <row r="3" spans="2:19" s="17" customFormat="1" ht="15" customHeight="1" thickBot="1" x14ac:dyDescent="0.25">
      <c r="B3" s="81"/>
      <c r="C3" s="81"/>
      <c r="D3" s="81"/>
      <c r="E3" s="81"/>
      <c r="F3" s="81"/>
      <c r="G3" s="81"/>
      <c r="O3" s="81"/>
      <c r="R3" s="59"/>
    </row>
    <row r="4" spans="2:19" s="17" customFormat="1" ht="15" customHeight="1" thickBot="1" x14ac:dyDescent="0.25">
      <c r="B4" s="82" t="s">
        <v>52</v>
      </c>
      <c r="C4" s="83"/>
      <c r="D4" s="84" t="s">
        <v>51</v>
      </c>
      <c r="E4" s="84" t="s">
        <v>50</v>
      </c>
      <c r="F4" s="85"/>
      <c r="G4" s="84" t="s">
        <v>51</v>
      </c>
      <c r="H4" s="74" t="s">
        <v>50</v>
      </c>
      <c r="I4" s="1"/>
      <c r="J4" s="65">
        <v>2025</v>
      </c>
      <c r="K4" s="1"/>
      <c r="L4" s="1"/>
      <c r="M4" s="65" t="s">
        <v>1</v>
      </c>
      <c r="N4" s="1"/>
      <c r="O4" s="99" t="s">
        <v>49</v>
      </c>
      <c r="P4" s="1"/>
      <c r="Q4" s="1"/>
      <c r="R4" s="49"/>
    </row>
    <row r="5" spans="2:19" s="17" customFormat="1" ht="15" customHeight="1" thickBot="1" x14ac:dyDescent="0.25">
      <c r="B5" s="85"/>
      <c r="C5" s="85"/>
      <c r="D5" s="85"/>
      <c r="E5" s="85"/>
      <c r="F5" s="85"/>
      <c r="G5" s="85"/>
      <c r="H5" s="1"/>
      <c r="I5" s="1"/>
      <c r="J5" s="1"/>
      <c r="K5" s="1"/>
      <c r="L5" s="1"/>
      <c r="M5" s="1"/>
      <c r="N5" s="1"/>
      <c r="O5" s="85"/>
      <c r="P5" s="1"/>
      <c r="Q5" s="1"/>
      <c r="R5" s="59"/>
    </row>
    <row r="6" spans="2:19" s="17" customFormat="1" ht="15" customHeight="1" thickBot="1" x14ac:dyDescent="0.25">
      <c r="B6" s="86" t="s">
        <v>49</v>
      </c>
      <c r="C6" s="87"/>
      <c r="D6" s="84">
        <v>9152</v>
      </c>
      <c r="E6" s="84">
        <f>D6/52</f>
        <v>176</v>
      </c>
      <c r="F6" s="88"/>
      <c r="G6" s="89">
        <v>10504</v>
      </c>
      <c r="H6" s="73">
        <f>G6/52</f>
        <v>202</v>
      </c>
      <c r="I6" s="70"/>
      <c r="J6" s="72"/>
      <c r="K6" s="70"/>
      <c r="L6" s="70"/>
      <c r="M6" s="72"/>
      <c r="N6" s="1"/>
      <c r="O6" s="126" t="s">
        <v>48</v>
      </c>
      <c r="P6" s="1"/>
      <c r="Q6" s="1"/>
      <c r="R6" s="127" t="s">
        <v>47</v>
      </c>
    </row>
    <row r="7" spans="2:19" s="17" customFormat="1" ht="15" hidden="1" customHeight="1" thickBot="1" x14ac:dyDescent="0.25">
      <c r="B7" s="90" t="s">
        <v>46</v>
      </c>
      <c r="C7" s="91"/>
      <c r="D7" s="92">
        <f>D6*0.6</f>
        <v>5491.2</v>
      </c>
      <c r="E7" s="92">
        <f>E6*0.6</f>
        <v>105.6</v>
      </c>
      <c r="F7" s="93"/>
      <c r="G7" s="92">
        <f>G6*0.6</f>
        <v>6302.4</v>
      </c>
      <c r="H7" s="71">
        <f>G7/52</f>
        <v>121.19999999999999</v>
      </c>
      <c r="I7" s="70"/>
      <c r="J7" s="69"/>
      <c r="K7" s="70"/>
      <c r="L7" s="70"/>
      <c r="M7" s="69"/>
      <c r="N7" s="1"/>
      <c r="O7" s="126"/>
      <c r="P7" s="1"/>
      <c r="Q7" s="1"/>
      <c r="R7" s="128"/>
    </row>
    <row r="8" spans="2:19" s="17" customFormat="1" ht="15" customHeight="1" thickBot="1" x14ac:dyDescent="0.25">
      <c r="B8" s="94"/>
      <c r="C8" s="94"/>
      <c r="D8" s="94"/>
      <c r="E8" s="94"/>
      <c r="F8" s="94"/>
      <c r="G8" s="94"/>
      <c r="H8" s="70"/>
      <c r="I8" s="70"/>
      <c r="J8" s="69"/>
      <c r="K8" s="70"/>
      <c r="L8" s="70"/>
      <c r="M8" s="69"/>
      <c r="N8" s="1"/>
      <c r="O8" s="126"/>
      <c r="P8" s="1"/>
      <c r="Q8" s="1"/>
      <c r="R8" s="49"/>
    </row>
    <row r="9" spans="2:19" s="17" customFormat="1" ht="15" customHeight="1" x14ac:dyDescent="0.2">
      <c r="B9" s="94" t="s">
        <v>42</v>
      </c>
      <c r="C9" s="94"/>
      <c r="D9" s="95">
        <v>4416207</v>
      </c>
      <c r="E9" s="96">
        <f>D9/D13</f>
        <v>0.90652736851504601</v>
      </c>
      <c r="F9" s="94"/>
      <c r="G9" s="97">
        <f>'[1]2024 Budget All Agencies'!E23</f>
        <v>5410026.2580000004</v>
      </c>
      <c r="H9" s="68"/>
      <c r="I9" s="46"/>
      <c r="J9" s="46"/>
      <c r="K9" s="46"/>
      <c r="L9" s="46"/>
      <c r="M9" s="46"/>
      <c r="N9" s="1"/>
      <c r="O9" s="126"/>
      <c r="P9" s="1"/>
      <c r="Q9" s="1"/>
      <c r="R9" s="127" t="s">
        <v>45</v>
      </c>
    </row>
    <row r="10" spans="2:19" s="17" customFormat="1" ht="15" customHeight="1" x14ac:dyDescent="0.2">
      <c r="B10" s="94"/>
      <c r="C10" s="94"/>
      <c r="D10" s="95"/>
      <c r="E10" s="96"/>
      <c r="F10" s="94"/>
      <c r="G10" s="97"/>
      <c r="H10" s="68"/>
      <c r="I10" s="46"/>
      <c r="J10" s="46"/>
      <c r="K10" s="46"/>
      <c r="L10" s="46"/>
      <c r="M10" s="46"/>
      <c r="N10" s="1"/>
      <c r="O10" s="126"/>
      <c r="P10" s="1"/>
      <c r="Q10" s="1"/>
      <c r="R10" s="132"/>
    </row>
    <row r="11" spans="2:19" s="17" customFormat="1" ht="15" customHeight="1" thickBot="1" x14ac:dyDescent="0.25">
      <c r="B11" s="94" t="s">
        <v>36</v>
      </c>
      <c r="C11" s="94"/>
      <c r="D11" s="95">
        <v>455358</v>
      </c>
      <c r="E11" s="96">
        <f>D11/D13</f>
        <v>9.3472631484954008E-2</v>
      </c>
      <c r="F11" s="94"/>
      <c r="G11" s="97">
        <f>'[1]2024 Budget All Agencies'!E30</f>
        <v>522626.52</v>
      </c>
      <c r="H11" s="68"/>
      <c r="I11" s="46"/>
      <c r="J11" s="54">
        <v>12187759</v>
      </c>
      <c r="K11" s="46"/>
      <c r="L11" s="46"/>
      <c r="M11" s="54">
        <f>J11+G9</f>
        <v>17597785.258000001</v>
      </c>
      <c r="N11" s="1"/>
      <c r="O11" s="126"/>
      <c r="P11" s="1"/>
      <c r="Q11" s="1"/>
      <c r="R11" s="128"/>
    </row>
    <row r="12" spans="2:19" s="17" customFormat="1" ht="15" customHeight="1" x14ac:dyDescent="0.2">
      <c r="B12" s="94"/>
      <c r="C12" s="94"/>
      <c r="D12" s="94"/>
      <c r="E12" s="98"/>
      <c r="F12" s="94"/>
      <c r="G12" s="97"/>
      <c r="H12" s="67"/>
      <c r="I12" s="46"/>
      <c r="J12" s="54">
        <v>857139</v>
      </c>
      <c r="K12" s="46"/>
      <c r="L12" s="46"/>
      <c r="M12" s="54">
        <f>J12+G11</f>
        <v>1379765.52</v>
      </c>
      <c r="N12" s="1"/>
      <c r="O12" s="126"/>
      <c r="P12" s="1"/>
      <c r="Q12" s="1"/>
      <c r="R12" s="59"/>
    </row>
    <row r="13" spans="2:19" s="17" customFormat="1" ht="15" customHeight="1" x14ac:dyDescent="0.2">
      <c r="B13" s="80" t="s">
        <v>44</v>
      </c>
      <c r="C13" s="99"/>
      <c r="D13" s="100">
        <f>SUM(D9:D11)</f>
        <v>4871565</v>
      </c>
      <c r="E13" s="101">
        <f>SUM(E9:E11)</f>
        <v>1</v>
      </c>
      <c r="F13" s="94"/>
      <c r="G13" s="100">
        <f>SUM(G9:G11)</f>
        <v>5932652.7780000009</v>
      </c>
      <c r="H13" s="66"/>
      <c r="I13" s="46"/>
      <c r="J13" s="54"/>
      <c r="K13" s="46"/>
      <c r="L13" s="46"/>
      <c r="M13" s="54"/>
      <c r="N13" s="1"/>
      <c r="O13" s="116"/>
      <c r="P13" s="1"/>
      <c r="Q13" s="1"/>
      <c r="R13" s="59"/>
    </row>
    <row r="14" spans="2:19" s="17" customFormat="1" ht="15" customHeight="1" thickBot="1" x14ac:dyDescent="0.25">
      <c r="B14" s="99"/>
      <c r="C14" s="99"/>
      <c r="D14" s="99"/>
      <c r="E14" s="99"/>
      <c r="F14" s="94"/>
      <c r="G14" s="102"/>
      <c r="I14" s="46"/>
      <c r="J14" s="54"/>
      <c r="K14" s="46"/>
      <c r="L14" s="46"/>
      <c r="M14" s="54"/>
      <c r="N14" s="1"/>
      <c r="O14" s="85"/>
      <c r="P14" s="1"/>
      <c r="Q14" s="1"/>
      <c r="R14" s="59"/>
    </row>
    <row r="15" spans="2:19" s="17" customFormat="1" ht="15" customHeight="1" thickBot="1" x14ac:dyDescent="0.25">
      <c r="B15" s="82" t="s">
        <v>43</v>
      </c>
      <c r="C15" s="83"/>
      <c r="D15" s="83"/>
      <c r="E15" s="83"/>
      <c r="F15" s="85"/>
      <c r="G15" s="103"/>
      <c r="H15" s="1"/>
      <c r="I15" s="1"/>
      <c r="J15" s="1"/>
      <c r="K15" s="1"/>
      <c r="L15" s="1"/>
      <c r="M15" s="1"/>
      <c r="N15" s="1"/>
      <c r="O15" s="94" t="s">
        <v>42</v>
      </c>
      <c r="P15" s="1"/>
      <c r="Q15" s="1"/>
      <c r="R15" s="49"/>
    </row>
    <row r="16" spans="2:19" s="17" customFormat="1" ht="15" customHeight="1" thickBot="1" x14ac:dyDescent="0.25">
      <c r="B16" s="85"/>
      <c r="C16" s="85"/>
      <c r="D16" s="85"/>
      <c r="E16" s="85"/>
      <c r="F16" s="85"/>
      <c r="G16" s="103"/>
      <c r="H16" s="1"/>
      <c r="I16" s="1"/>
      <c r="J16" s="1"/>
      <c r="K16" s="1"/>
      <c r="L16" s="1"/>
      <c r="M16" s="1"/>
      <c r="N16" s="1"/>
      <c r="O16" s="85"/>
      <c r="P16" s="1"/>
      <c r="Q16" s="1"/>
      <c r="R16" s="59"/>
    </row>
    <row r="17" spans="1:18" s="17" customFormat="1" ht="15" hidden="1" customHeight="1" x14ac:dyDescent="0.2">
      <c r="A17" s="25"/>
      <c r="B17" s="94" t="s">
        <v>41</v>
      </c>
      <c r="C17" s="94"/>
      <c r="D17" s="104">
        <v>0</v>
      </c>
      <c r="E17" s="105">
        <v>0</v>
      </c>
      <c r="F17" s="94"/>
      <c r="G17" s="97">
        <f>'[1]2024 Budget All Agencies'!E46</f>
        <v>0</v>
      </c>
      <c r="H17" s="63"/>
      <c r="I17" s="44"/>
      <c r="J17" s="54">
        <v>628267</v>
      </c>
      <c r="K17" s="64">
        <v>10.050000000000001</v>
      </c>
      <c r="L17" s="44"/>
      <c r="M17" s="54">
        <f>J17+G17</f>
        <v>628267</v>
      </c>
      <c r="N17" s="1"/>
      <c r="O17" s="85"/>
      <c r="P17" s="1"/>
      <c r="Q17" s="1"/>
      <c r="R17" s="127" t="s">
        <v>40</v>
      </c>
    </row>
    <row r="18" spans="1:18" s="17" customFormat="1" ht="15" hidden="1" customHeight="1" thickBot="1" x14ac:dyDescent="0.25">
      <c r="A18" s="25"/>
      <c r="B18" s="94"/>
      <c r="C18" s="94"/>
      <c r="D18" s="94"/>
      <c r="E18" s="105"/>
      <c r="F18" s="94"/>
      <c r="G18" s="97"/>
      <c r="H18" s="63"/>
      <c r="I18" s="44"/>
      <c r="J18" s="54"/>
      <c r="K18" s="64"/>
      <c r="L18" s="44"/>
      <c r="M18" s="54"/>
      <c r="N18" s="1"/>
      <c r="O18" s="85"/>
      <c r="P18" s="1"/>
      <c r="Q18" s="1"/>
      <c r="R18" s="128"/>
    </row>
    <row r="19" spans="1:18" s="17" customFormat="1" ht="15" customHeight="1" x14ac:dyDescent="0.2">
      <c r="A19" s="25"/>
      <c r="B19" s="94" t="s">
        <v>30</v>
      </c>
      <c r="C19" s="94"/>
      <c r="D19" s="106">
        <f>G19</f>
        <v>3131423.8363692313</v>
      </c>
      <c r="E19" s="105">
        <f>H19</f>
        <v>0</v>
      </c>
      <c r="F19" s="94"/>
      <c r="G19" s="97">
        <f>'[1]2024 Budget All Agencies'!E58</f>
        <v>3131423.8363692313</v>
      </c>
      <c r="H19" s="63"/>
      <c r="I19" s="44"/>
      <c r="J19" s="54">
        <v>13606199</v>
      </c>
      <c r="K19" s="64">
        <v>183.35</v>
      </c>
      <c r="L19" s="44"/>
      <c r="M19" s="54">
        <f>J19+G19</f>
        <v>16737622.836369231</v>
      </c>
      <c r="N19" s="1"/>
      <c r="O19" s="126" t="s">
        <v>39</v>
      </c>
      <c r="P19" s="1"/>
      <c r="Q19" s="1"/>
      <c r="R19" s="127" t="s">
        <v>38</v>
      </c>
    </row>
    <row r="20" spans="1:18" s="17" customFormat="1" ht="15" customHeight="1" thickBot="1" x14ac:dyDescent="0.25">
      <c r="A20" s="25"/>
      <c r="B20" s="94"/>
      <c r="C20" s="94"/>
      <c r="D20" s="94"/>
      <c r="E20" s="105"/>
      <c r="F20" s="94"/>
      <c r="G20" s="94"/>
      <c r="H20" s="63"/>
      <c r="I20" s="44"/>
      <c r="J20" s="46"/>
      <c r="K20" s="64"/>
      <c r="L20" s="44"/>
      <c r="M20" s="46"/>
      <c r="N20" s="1"/>
      <c r="O20" s="126"/>
      <c r="P20" s="1"/>
      <c r="Q20" s="1"/>
      <c r="R20" s="128"/>
    </row>
    <row r="21" spans="1:18" s="17" customFormat="1" ht="15" customHeight="1" x14ac:dyDescent="0.2">
      <c r="A21" s="25"/>
      <c r="B21" s="94" t="s">
        <v>24</v>
      </c>
      <c r="C21" s="94"/>
      <c r="D21" s="106">
        <f>G21</f>
        <v>1396505.69539</v>
      </c>
      <c r="E21" s="105">
        <f>H21</f>
        <v>0</v>
      </c>
      <c r="F21" s="94"/>
      <c r="G21" s="97">
        <f>'[1]2024 Budget Summary  VCP'!H45-149303</f>
        <v>1396505.69539</v>
      </c>
      <c r="H21" s="63"/>
      <c r="I21" s="44"/>
      <c r="J21" s="46"/>
      <c r="K21" s="64"/>
      <c r="L21" s="44"/>
      <c r="M21" s="46"/>
      <c r="N21" s="1"/>
      <c r="O21" s="126"/>
      <c r="P21" s="1"/>
      <c r="Q21" s="1"/>
      <c r="R21" s="47"/>
    </row>
    <row r="22" spans="1:18" s="17" customFormat="1" ht="15" customHeight="1" x14ac:dyDescent="0.2">
      <c r="A22" s="25"/>
      <c r="B22" s="94"/>
      <c r="C22" s="94"/>
      <c r="D22" s="94"/>
      <c r="E22" s="105"/>
      <c r="F22" s="94"/>
      <c r="G22" s="94"/>
      <c r="H22" s="63"/>
      <c r="I22" s="44"/>
      <c r="J22" s="46"/>
      <c r="K22" s="64"/>
      <c r="L22" s="44"/>
      <c r="M22" s="46"/>
      <c r="N22" s="1"/>
      <c r="O22" s="126"/>
      <c r="P22" s="1"/>
      <c r="Q22" s="1"/>
      <c r="R22" s="47"/>
    </row>
    <row r="23" spans="1:18" s="17" customFormat="1" ht="15" customHeight="1" x14ac:dyDescent="0.2">
      <c r="A23" s="25"/>
      <c r="B23" s="87" t="s">
        <v>37</v>
      </c>
      <c r="C23" s="99"/>
      <c r="D23" s="107">
        <f>SUM(D17:D19)</f>
        <v>3131423.8363692313</v>
      </c>
      <c r="E23" s="108">
        <f>SUM(E17:E20)</f>
        <v>0</v>
      </c>
      <c r="F23" s="94"/>
      <c r="G23" s="107">
        <f>SUM(G19:G21)</f>
        <v>4527929.5317592314</v>
      </c>
      <c r="H23" s="63"/>
      <c r="I23" s="44"/>
      <c r="J23" s="58">
        <f>SUM(J17:J19)</f>
        <v>14234466</v>
      </c>
      <c r="K23" s="62">
        <f>SUM(K17:K20)</f>
        <v>193.4</v>
      </c>
      <c r="L23" s="44"/>
      <c r="M23" s="58">
        <f>SUM(M17:M19)</f>
        <v>17365889.836369231</v>
      </c>
      <c r="N23" s="1"/>
      <c r="O23" s="115"/>
      <c r="P23" s="1"/>
      <c r="Q23" s="1"/>
      <c r="R23" s="56"/>
    </row>
    <row r="24" spans="1:18" s="17" customFormat="1" ht="15" customHeight="1" thickBot="1" x14ac:dyDescent="0.25">
      <c r="A24" s="25"/>
      <c r="B24" s="94"/>
      <c r="C24" s="94"/>
      <c r="D24" s="94"/>
      <c r="E24" s="94"/>
      <c r="F24" s="94"/>
      <c r="G24" s="94"/>
      <c r="H24" s="46"/>
      <c r="I24" s="46"/>
      <c r="J24" s="46"/>
      <c r="K24" s="46"/>
      <c r="L24" s="46"/>
      <c r="M24" s="46"/>
      <c r="N24" s="1"/>
      <c r="O24" s="94" t="s">
        <v>36</v>
      </c>
      <c r="P24" s="1"/>
      <c r="Q24" s="1"/>
      <c r="R24" s="59"/>
    </row>
    <row r="25" spans="1:18" s="17" customFormat="1" ht="15" customHeight="1" thickBot="1" x14ac:dyDescent="0.25">
      <c r="A25" s="25"/>
      <c r="B25" s="94" t="s">
        <v>22</v>
      </c>
      <c r="C25" s="94"/>
      <c r="D25" s="106">
        <f>G25</f>
        <v>313142.3836369231</v>
      </c>
      <c r="E25" s="94"/>
      <c r="F25" s="94"/>
      <c r="G25" s="109">
        <f>'[1]2024 Budget All Agencies'!E62</f>
        <v>313142.3836369231</v>
      </c>
      <c r="H25" s="46"/>
      <c r="I25" s="46"/>
      <c r="J25" s="54">
        <v>1220093</v>
      </c>
      <c r="K25" s="46"/>
      <c r="L25" s="46"/>
      <c r="M25" s="54">
        <f>J25+G25</f>
        <v>1533235.383636923</v>
      </c>
      <c r="N25" s="1"/>
      <c r="O25" s="85"/>
      <c r="P25" s="1"/>
      <c r="Q25" s="1"/>
      <c r="R25" s="61" t="s">
        <v>35</v>
      </c>
    </row>
    <row r="26" spans="1:18" s="17" customFormat="1" ht="15" customHeight="1" thickBot="1" x14ac:dyDescent="0.25">
      <c r="A26" s="25"/>
      <c r="B26" s="94"/>
      <c r="C26" s="94"/>
      <c r="D26" s="94"/>
      <c r="E26" s="94"/>
      <c r="F26" s="94"/>
      <c r="G26" s="94"/>
      <c r="H26" s="46"/>
      <c r="I26" s="46"/>
      <c r="J26" s="46"/>
      <c r="K26" s="46"/>
      <c r="L26" s="46"/>
      <c r="M26" s="46"/>
      <c r="N26" s="1"/>
      <c r="O26" s="125" t="s">
        <v>34</v>
      </c>
      <c r="P26" s="1"/>
      <c r="Q26" s="1"/>
      <c r="R26" s="59"/>
    </row>
    <row r="27" spans="1:18" s="17" customFormat="1" ht="15" customHeight="1" thickBot="1" x14ac:dyDescent="0.25">
      <c r="A27" s="25"/>
      <c r="B27" s="94" t="s">
        <v>20</v>
      </c>
      <c r="C27" s="94"/>
      <c r="D27" s="106">
        <f>G27</f>
        <v>454520.99999999988</v>
      </c>
      <c r="E27" s="94"/>
      <c r="F27" s="94"/>
      <c r="G27" s="109">
        <f>'[1]2024 Budget All Agencies'!E64</f>
        <v>454520.99999999988</v>
      </c>
      <c r="H27" s="37"/>
      <c r="I27" s="46"/>
      <c r="J27" s="54">
        <v>613600</v>
      </c>
      <c r="K27" s="53" t="e">
        <f>J27/J33</f>
        <v>#REF!</v>
      </c>
      <c r="L27" s="46"/>
      <c r="M27" s="54">
        <f>J27+G27</f>
        <v>1068121</v>
      </c>
      <c r="N27" s="53" t="e">
        <f>M27/M33</f>
        <v>#REF!</v>
      </c>
      <c r="O27" s="125"/>
      <c r="P27" s="37"/>
      <c r="Q27" s="37"/>
      <c r="R27" s="60" t="s">
        <v>33</v>
      </c>
    </row>
    <row r="28" spans="1:18" s="17" customFormat="1" ht="15" customHeight="1" x14ac:dyDescent="0.2">
      <c r="A28" s="25"/>
      <c r="B28" s="94"/>
      <c r="C28" s="94"/>
      <c r="D28" s="94"/>
      <c r="E28" s="94"/>
      <c r="F28" s="94"/>
      <c r="G28" s="94"/>
      <c r="H28" s="46"/>
      <c r="I28" s="46"/>
      <c r="J28" s="46"/>
      <c r="K28" s="46"/>
      <c r="L28" s="46"/>
      <c r="M28" s="46"/>
      <c r="N28" s="1"/>
      <c r="O28" s="125"/>
      <c r="P28" s="1"/>
      <c r="Q28" s="1"/>
      <c r="R28" s="59"/>
    </row>
    <row r="29" spans="1:18" s="17" customFormat="1" ht="15" customHeight="1" thickBot="1" x14ac:dyDescent="0.25">
      <c r="A29" s="25"/>
      <c r="B29" s="87" t="s">
        <v>32</v>
      </c>
      <c r="C29" s="99"/>
      <c r="D29" s="107">
        <f>SUM(D23:D27)</f>
        <v>3899087.2200061544</v>
      </c>
      <c r="E29" s="110">
        <f>D29/D33</f>
        <v>0.89257918168688144</v>
      </c>
      <c r="F29" s="94"/>
      <c r="G29" s="107">
        <f>SUM(G23:G28)</f>
        <v>5295592.9153961549</v>
      </c>
      <c r="H29" s="37"/>
      <c r="I29" s="46"/>
      <c r="J29" s="58">
        <f>J23+J25</f>
        <v>15454559</v>
      </c>
      <c r="K29" s="57" t="e">
        <f>(J29/J33)-0.0025</f>
        <v>#REF!</v>
      </c>
      <c r="L29" s="46"/>
      <c r="M29" s="58">
        <f>M23+M25</f>
        <v>18899125.220006153</v>
      </c>
      <c r="N29" s="57" t="e">
        <f>(M29/M33)-0.0025</f>
        <v>#REF!</v>
      </c>
      <c r="O29" s="125"/>
      <c r="P29" s="37"/>
      <c r="Q29" s="37"/>
      <c r="R29" s="56"/>
    </row>
    <row r="30" spans="1:18" s="17" customFormat="1" ht="15" customHeight="1" x14ac:dyDescent="0.2">
      <c r="A30" s="25"/>
      <c r="B30" s="94"/>
      <c r="C30" s="94"/>
      <c r="D30" s="94"/>
      <c r="E30" s="94"/>
      <c r="F30" s="94"/>
      <c r="G30" s="94"/>
      <c r="H30" s="37"/>
      <c r="I30" s="46"/>
      <c r="J30" s="46"/>
      <c r="K30" s="52"/>
      <c r="L30" s="46"/>
      <c r="M30" s="46"/>
      <c r="N30" s="52"/>
      <c r="O30" s="117"/>
      <c r="P30" s="51"/>
      <c r="Q30" s="51"/>
      <c r="R30" s="55" t="s">
        <v>31</v>
      </c>
    </row>
    <row r="31" spans="1:18" s="17" customFormat="1" ht="15" customHeight="1" x14ac:dyDescent="0.2">
      <c r="A31" s="25"/>
      <c r="B31" s="94" t="s">
        <v>18</v>
      </c>
      <c r="C31" s="94"/>
      <c r="D31" s="106">
        <f>'[1]2024 Budget All Agencies'!E68</f>
        <v>469250.40202675783</v>
      </c>
      <c r="E31" s="111">
        <f>D31/D33</f>
        <v>0.10742081831311855</v>
      </c>
      <c r="F31" s="94"/>
      <c r="G31" s="109">
        <f>G29*0.1203</f>
        <v>637059.82772215747</v>
      </c>
      <c r="H31" s="37"/>
      <c r="I31" s="46"/>
      <c r="J31" s="46">
        <v>1765021</v>
      </c>
      <c r="K31" s="53" t="e">
        <f>J31/J33</f>
        <v>#REF!</v>
      </c>
      <c r="L31" s="46"/>
      <c r="M31" s="54">
        <f>J31+G31</f>
        <v>2402080.8277221574</v>
      </c>
      <c r="N31" s="53" t="e">
        <f>M31/M33</f>
        <v>#REF!</v>
      </c>
      <c r="O31" s="94" t="s">
        <v>30</v>
      </c>
      <c r="P31" s="37"/>
      <c r="Q31" s="37"/>
      <c r="R31" s="133" t="s">
        <v>29</v>
      </c>
    </row>
    <row r="32" spans="1:18" s="17" customFormat="1" ht="15" customHeight="1" thickBot="1" x14ac:dyDescent="0.25">
      <c r="A32" s="25"/>
      <c r="B32" s="94"/>
      <c r="C32" s="94"/>
      <c r="D32" s="94"/>
      <c r="E32" s="94"/>
      <c r="F32" s="94"/>
      <c r="G32" s="94"/>
      <c r="H32" s="37"/>
      <c r="I32" s="46"/>
      <c r="J32" s="46"/>
      <c r="K32" s="52"/>
      <c r="L32" s="46"/>
      <c r="M32" s="46"/>
      <c r="N32" s="52"/>
      <c r="O32" s="117"/>
      <c r="P32" s="51"/>
      <c r="Q32" s="51"/>
      <c r="R32" s="134"/>
    </row>
    <row r="33" spans="1:18" s="17" customFormat="1" ht="15" customHeight="1" thickBot="1" x14ac:dyDescent="0.25">
      <c r="A33" s="25"/>
      <c r="B33" s="80" t="s">
        <v>28</v>
      </c>
      <c r="C33" s="83"/>
      <c r="D33" s="112">
        <f>SUM(D29:D32)</f>
        <v>4368337.6220329124</v>
      </c>
      <c r="E33" s="113">
        <f>SUM(E29:E31)</f>
        <v>1</v>
      </c>
      <c r="F33" s="81"/>
      <c r="G33" s="112">
        <f>SUM(G29:G31)</f>
        <v>5932652.7431183122</v>
      </c>
      <c r="H33" s="42"/>
      <c r="I33" s="25"/>
      <c r="J33" s="43" t="e">
        <f>#REF!+J27</f>
        <v>#REF!</v>
      </c>
      <c r="K33" s="50" t="e">
        <f>SUM(#REF!)</f>
        <v>#REF!</v>
      </c>
      <c r="L33" s="25"/>
      <c r="M33" s="18" t="e">
        <f>#REF!+M27</f>
        <v>#REF!</v>
      </c>
      <c r="N33" s="50" t="e">
        <f>SUM(#REF!)</f>
        <v>#REF!</v>
      </c>
      <c r="O33" s="135" t="s">
        <v>27</v>
      </c>
      <c r="P33" s="42"/>
      <c r="Q33" s="42"/>
      <c r="R33" s="49"/>
    </row>
    <row r="34" spans="1:18" s="17" customFormat="1" ht="15" customHeight="1" thickTop="1" thickBot="1" x14ac:dyDescent="0.25">
      <c r="A34" s="25"/>
      <c r="B34" s="81"/>
      <c r="C34" s="81"/>
      <c r="D34" s="81"/>
      <c r="E34" s="81"/>
      <c r="F34" s="81"/>
      <c r="G34" s="81"/>
      <c r="H34" s="25"/>
      <c r="I34" s="25"/>
      <c r="J34" s="25"/>
      <c r="K34" s="25"/>
      <c r="L34" s="25"/>
      <c r="M34" s="25"/>
      <c r="N34" s="25"/>
      <c r="O34" s="135"/>
      <c r="P34" s="25"/>
      <c r="Q34" s="25"/>
    </row>
    <row r="35" spans="1:18" s="17" customFormat="1" ht="15" customHeight="1" thickBot="1" x14ac:dyDescent="0.25">
      <c r="A35" s="25"/>
      <c r="B35" s="20" t="s">
        <v>26</v>
      </c>
      <c r="C35" s="39"/>
      <c r="D35" s="38">
        <f>D13-D33</f>
        <v>503227.37796708755</v>
      </c>
      <c r="E35" s="111"/>
      <c r="F35" s="81"/>
      <c r="G35" s="112">
        <f>G13-G33</f>
        <v>3.488168865442276E-2</v>
      </c>
      <c r="H35" s="37"/>
      <c r="I35" s="25"/>
      <c r="J35" s="18" t="e">
        <f>#REF!-J33</f>
        <v>#REF!</v>
      </c>
      <c r="K35" s="25"/>
      <c r="L35" s="25"/>
      <c r="M35" s="43" t="e">
        <f>#REF!-M33</f>
        <v>#REF!</v>
      </c>
      <c r="N35" s="25"/>
      <c r="O35" s="135"/>
      <c r="P35" s="25"/>
      <c r="Q35" s="25"/>
      <c r="R35" s="127" t="s">
        <v>25</v>
      </c>
    </row>
    <row r="36" spans="1:18" s="17" customFormat="1" ht="15" customHeight="1" thickTop="1" x14ac:dyDescent="0.2">
      <c r="A36" s="25"/>
      <c r="B36" s="114"/>
      <c r="C36" s="81"/>
      <c r="D36" s="81"/>
      <c r="E36" s="81"/>
      <c r="F36" s="81"/>
      <c r="G36" s="81"/>
      <c r="H36" s="25"/>
      <c r="I36" s="25"/>
      <c r="J36" s="25"/>
      <c r="K36" s="25"/>
      <c r="L36" s="25"/>
      <c r="M36" s="25"/>
      <c r="N36" s="25"/>
      <c r="O36" s="135"/>
      <c r="P36" s="25"/>
      <c r="Q36" s="25"/>
      <c r="R36" s="132"/>
    </row>
    <row r="37" spans="1:18" s="17" customFormat="1" ht="15" customHeight="1" x14ac:dyDescent="0.2">
      <c r="A37" s="25"/>
      <c r="B37" s="114"/>
      <c r="C37" s="81"/>
      <c r="D37" s="81"/>
      <c r="E37" s="81"/>
      <c r="F37" s="81"/>
      <c r="G37" s="81"/>
      <c r="H37" s="25"/>
      <c r="I37" s="25"/>
      <c r="J37" s="25"/>
      <c r="K37" s="25"/>
      <c r="L37" s="25"/>
      <c r="M37" s="25"/>
      <c r="N37" s="25"/>
      <c r="O37" s="81"/>
      <c r="P37" s="25"/>
      <c r="Q37" s="25"/>
      <c r="R37" s="132"/>
    </row>
    <row r="38" spans="1:18" s="17" customFormat="1" ht="15" customHeight="1" x14ac:dyDescent="0.2">
      <c r="A38" s="25"/>
      <c r="B38" s="48"/>
      <c r="C38" s="25"/>
      <c r="D38" s="25"/>
      <c r="E38" s="25"/>
      <c r="F38" s="25"/>
      <c r="G38" s="25"/>
      <c r="H38" s="25"/>
      <c r="I38" s="25"/>
      <c r="J38" s="25"/>
      <c r="K38" s="25"/>
      <c r="L38" s="25"/>
      <c r="M38" s="25"/>
      <c r="N38" s="25"/>
      <c r="O38" s="94" t="s">
        <v>24</v>
      </c>
      <c r="P38" s="25"/>
      <c r="Q38" s="25"/>
      <c r="R38" s="132"/>
    </row>
    <row r="39" spans="1:18" s="17" customFormat="1" ht="15" customHeight="1" x14ac:dyDescent="0.2">
      <c r="A39" s="25"/>
      <c r="I39" s="25"/>
      <c r="J39" s="25"/>
      <c r="K39" s="25"/>
      <c r="L39" s="25"/>
      <c r="M39" s="25"/>
      <c r="N39" s="25"/>
      <c r="O39" s="85"/>
      <c r="P39" s="25"/>
      <c r="Q39" s="25"/>
      <c r="R39" s="132"/>
    </row>
    <row r="40" spans="1:18" s="17" customFormat="1" ht="15" customHeight="1" x14ac:dyDescent="0.2">
      <c r="A40" s="25"/>
      <c r="I40" s="25"/>
      <c r="J40" s="25"/>
      <c r="K40" s="25"/>
      <c r="L40" s="25"/>
      <c r="M40" s="25"/>
      <c r="N40" s="25"/>
      <c r="O40" s="125" t="s">
        <v>23</v>
      </c>
      <c r="P40" s="25"/>
      <c r="Q40" s="25"/>
      <c r="R40" s="132"/>
    </row>
    <row r="41" spans="1:18" s="17" customFormat="1" ht="15" customHeight="1" thickBot="1" x14ac:dyDescent="0.25">
      <c r="A41" s="25"/>
      <c r="I41" s="25"/>
      <c r="J41" s="25"/>
      <c r="K41" s="25"/>
      <c r="L41" s="25"/>
      <c r="M41" s="25"/>
      <c r="N41" s="25"/>
      <c r="O41" s="125"/>
      <c r="P41" s="25"/>
      <c r="Q41" s="25"/>
      <c r="R41" s="128"/>
    </row>
    <row r="42" spans="1:18" s="17" customFormat="1" ht="15" customHeight="1" x14ac:dyDescent="0.2">
      <c r="A42" s="25"/>
      <c r="I42" s="25"/>
      <c r="J42" s="25"/>
      <c r="K42" s="25"/>
      <c r="L42" s="25"/>
      <c r="M42" s="25"/>
      <c r="N42" s="25"/>
      <c r="O42" s="125"/>
      <c r="P42" s="25"/>
      <c r="Q42" s="25"/>
      <c r="R42" s="47"/>
    </row>
    <row r="43" spans="1:18" s="17" customFormat="1" ht="15" customHeight="1" x14ac:dyDescent="0.2">
      <c r="A43" s="25"/>
      <c r="I43" s="25"/>
      <c r="J43" s="25"/>
      <c r="K43" s="25"/>
      <c r="L43" s="25"/>
      <c r="M43" s="25"/>
      <c r="N43" s="25"/>
      <c r="O43" s="85"/>
      <c r="P43" s="25"/>
      <c r="Q43" s="25"/>
      <c r="R43" s="47"/>
    </row>
    <row r="44" spans="1:18" s="17" customFormat="1" ht="15" customHeight="1" x14ac:dyDescent="0.2">
      <c r="A44" s="25"/>
      <c r="I44" s="25"/>
      <c r="J44" s="25"/>
      <c r="K44" s="25"/>
      <c r="L44" s="25"/>
      <c r="M44" s="25"/>
      <c r="N44" s="25"/>
      <c r="O44" s="94" t="s">
        <v>22</v>
      </c>
      <c r="P44" s="25"/>
      <c r="Q44" s="25"/>
      <c r="R44" s="47"/>
    </row>
    <row r="45" spans="1:18" s="17" customFormat="1" ht="15" customHeight="1" x14ac:dyDescent="0.2">
      <c r="O45" s="81"/>
    </row>
    <row r="46" spans="1:18" s="17" customFormat="1" ht="15" customHeight="1" x14ac:dyDescent="0.2">
      <c r="O46" s="85" t="s">
        <v>21</v>
      </c>
    </row>
    <row r="47" spans="1:18" ht="15" customHeight="1" x14ac:dyDescent="0.25">
      <c r="A47" s="33"/>
      <c r="O47" s="118"/>
    </row>
    <row r="48" spans="1:18" ht="15" customHeight="1" x14ac:dyDescent="0.25">
      <c r="A48" s="33"/>
      <c r="O48" s="94" t="s">
        <v>20</v>
      </c>
    </row>
    <row r="49" spans="1:18" ht="15" customHeight="1" x14ac:dyDescent="0.25">
      <c r="A49" s="33"/>
      <c r="O49" s="118"/>
    </row>
    <row r="50" spans="1:18" ht="15" customHeight="1" x14ac:dyDescent="0.25">
      <c r="A50" s="33"/>
      <c r="O50" s="136" t="s">
        <v>19</v>
      </c>
    </row>
    <row r="51" spans="1:18" ht="15" customHeight="1" x14ac:dyDescent="0.2">
      <c r="O51" s="136"/>
    </row>
    <row r="52" spans="1:18" s="17" customFormat="1" ht="15" customHeight="1" x14ac:dyDescent="0.2">
      <c r="A52" s="25"/>
      <c r="I52" s="25"/>
      <c r="J52" s="25"/>
      <c r="K52" s="25"/>
      <c r="L52" s="25"/>
      <c r="M52" s="25"/>
      <c r="N52" s="25"/>
      <c r="O52" s="85"/>
      <c r="P52" s="25"/>
      <c r="Q52" s="25"/>
      <c r="R52" s="25"/>
    </row>
    <row r="53" spans="1:18" s="17" customFormat="1" ht="15" customHeight="1" x14ac:dyDescent="0.2">
      <c r="A53" s="25"/>
      <c r="I53" s="25"/>
      <c r="J53" s="25"/>
      <c r="K53" s="25"/>
      <c r="L53" s="25"/>
      <c r="M53" s="25"/>
      <c r="N53" s="25"/>
      <c r="O53" s="94" t="s">
        <v>18</v>
      </c>
      <c r="P53" s="25"/>
      <c r="Q53" s="25"/>
    </row>
    <row r="54" spans="1:18" s="17" customFormat="1" ht="15" customHeight="1" x14ac:dyDescent="0.2">
      <c r="A54" s="25"/>
      <c r="I54" s="25"/>
      <c r="J54" s="25"/>
      <c r="K54" s="25"/>
      <c r="L54" s="25"/>
      <c r="M54" s="25"/>
      <c r="N54" s="25"/>
      <c r="O54" s="118"/>
      <c r="P54" s="25"/>
      <c r="Q54" s="25"/>
    </row>
    <row r="55" spans="1:18" s="17" customFormat="1" ht="15" customHeight="1" x14ac:dyDescent="0.2">
      <c r="A55" s="25"/>
      <c r="I55" s="25"/>
      <c r="J55" s="25"/>
      <c r="K55" s="25"/>
      <c r="L55" s="25"/>
      <c r="M55" s="25"/>
      <c r="N55" s="25"/>
      <c r="O55" s="126" t="s">
        <v>17</v>
      </c>
      <c r="P55" s="25"/>
      <c r="Q55" s="25"/>
    </row>
    <row r="56" spans="1:18" s="17" customFormat="1" ht="15" customHeight="1" x14ac:dyDescent="0.2">
      <c r="A56" s="25"/>
      <c r="I56" s="25"/>
      <c r="J56" s="25"/>
      <c r="K56" s="25"/>
      <c r="L56" s="25"/>
      <c r="M56" s="25"/>
      <c r="N56" s="25"/>
      <c r="O56" s="126"/>
      <c r="P56" s="25"/>
      <c r="Q56" s="25"/>
    </row>
    <row r="57" spans="1:18" s="17" customFormat="1" ht="31.9" customHeight="1" x14ac:dyDescent="0.2">
      <c r="A57" s="25"/>
      <c r="I57" s="25"/>
      <c r="J57" s="25"/>
      <c r="K57" s="25"/>
      <c r="L57" s="25"/>
      <c r="M57" s="25"/>
      <c r="N57" s="25"/>
      <c r="O57" s="85"/>
      <c r="P57" s="25"/>
      <c r="Q57" s="25"/>
    </row>
    <row r="58" spans="1:18" s="17" customFormat="1" ht="15" customHeight="1" x14ac:dyDescent="0.2">
      <c r="A58" s="25"/>
      <c r="I58" s="25"/>
      <c r="J58" s="25"/>
      <c r="K58" s="25"/>
      <c r="L58" s="25"/>
      <c r="M58" s="25"/>
      <c r="N58" s="25"/>
      <c r="O58" s="85"/>
      <c r="P58" s="25"/>
      <c r="Q58" s="25"/>
    </row>
    <row r="59" spans="1:18" s="17" customFormat="1" ht="32.85" customHeight="1" x14ac:dyDescent="0.2">
      <c r="O59" s="85"/>
    </row>
    <row r="60" spans="1:18" s="17" customFormat="1" ht="16.149999999999999" customHeight="1" x14ac:dyDescent="0.2">
      <c r="O60" s="85"/>
    </row>
    <row r="61" spans="1:18" s="17" customFormat="1" ht="16.149999999999999" customHeight="1" x14ac:dyDescent="0.2">
      <c r="O61" s="85"/>
    </row>
    <row r="62" spans="1:18" ht="15" x14ac:dyDescent="0.2">
      <c r="O62" s="118"/>
    </row>
    <row r="63" spans="1:18" ht="15" x14ac:dyDescent="0.2">
      <c r="O63" s="118"/>
    </row>
    <row r="67" spans="2:8" hidden="1" x14ac:dyDescent="0.2"/>
    <row r="68" spans="2:8" hidden="1" x14ac:dyDescent="0.2"/>
    <row r="69" spans="2:8" hidden="1" x14ac:dyDescent="0.2"/>
    <row r="70" spans="2:8" hidden="1" x14ac:dyDescent="0.2"/>
    <row r="71" spans="2:8" hidden="1" x14ac:dyDescent="0.2"/>
    <row r="72" spans="2:8" ht="15.75" hidden="1" x14ac:dyDescent="0.2">
      <c r="B72" s="45" t="s">
        <v>16</v>
      </c>
      <c r="C72" s="44"/>
      <c r="D72" s="43">
        <f>D31</f>
        <v>469250.40202675783</v>
      </c>
      <c r="E72" s="42"/>
      <c r="F72" s="25"/>
      <c r="G72" s="43">
        <f>G31</f>
        <v>637059.82772215747</v>
      </c>
      <c r="H72" s="42"/>
    </row>
    <row r="73" spans="2:8" hidden="1" x14ac:dyDescent="0.2">
      <c r="B73" s="41"/>
      <c r="C73" s="25"/>
      <c r="D73" s="25"/>
      <c r="E73" s="25"/>
      <c r="F73" s="25"/>
      <c r="G73" s="25"/>
      <c r="H73" s="25"/>
    </row>
    <row r="74" spans="2:8" ht="16.5" hidden="1" thickBot="1" x14ac:dyDescent="0.25">
      <c r="B74" s="40" t="s">
        <v>15</v>
      </c>
      <c r="C74" s="39"/>
      <c r="D74" s="38">
        <f>D35+D72</f>
        <v>972477.77999384538</v>
      </c>
      <c r="E74" s="37"/>
      <c r="F74" s="25"/>
      <c r="G74" s="38">
        <f>G35+G72</f>
        <v>637059.86260384612</v>
      </c>
      <c r="H74" s="37"/>
    </row>
    <row r="75" spans="2:8" ht="14.25" hidden="1" thickTop="1" thickBot="1" x14ac:dyDescent="0.25">
      <c r="B75" s="25"/>
      <c r="C75" s="25"/>
      <c r="D75" s="25"/>
      <c r="E75" s="25"/>
      <c r="F75" s="25"/>
      <c r="G75" s="25"/>
      <c r="H75" s="25"/>
    </row>
    <row r="76" spans="2:8" ht="16.5" hidden="1" thickBot="1" x14ac:dyDescent="0.25">
      <c r="B76" s="36" t="s">
        <v>14</v>
      </c>
      <c r="C76" s="25"/>
      <c r="D76" s="25"/>
      <c r="E76" s="25"/>
      <c r="F76" s="25"/>
      <c r="G76" s="25"/>
      <c r="H76" s="25"/>
    </row>
    <row r="77" spans="2:8" ht="13.5" hidden="1" thickBot="1" x14ac:dyDescent="0.25">
      <c r="B77" s="25"/>
      <c r="C77" s="25"/>
      <c r="D77" s="25"/>
      <c r="E77" s="25"/>
      <c r="F77" s="25"/>
      <c r="G77" s="25"/>
      <c r="H77" s="25"/>
    </row>
    <row r="78" spans="2:8" ht="17.25" hidden="1" thickTop="1" thickBot="1" x14ac:dyDescent="0.25">
      <c r="B78" s="35" t="s">
        <v>13</v>
      </c>
      <c r="C78" s="15"/>
      <c r="D78" s="34">
        <f>E103</f>
        <v>2061078.26052</v>
      </c>
      <c r="E78" s="15"/>
      <c r="F78" s="15"/>
      <c r="G78" s="34">
        <f>D78</f>
        <v>2061078.26052</v>
      </c>
      <c r="H78" s="17"/>
    </row>
    <row r="79" spans="2:8" ht="14.25" hidden="1" thickTop="1" thickBot="1" x14ac:dyDescent="0.25">
      <c r="B79" s="17"/>
      <c r="C79" s="17"/>
      <c r="D79" s="17"/>
      <c r="E79" s="17"/>
      <c r="F79" s="17"/>
      <c r="G79" s="17"/>
      <c r="H79" s="17"/>
    </row>
    <row r="80" spans="2:8" ht="17.25" hidden="1" thickTop="1" thickBot="1" x14ac:dyDescent="0.3">
      <c r="B80" s="35" t="s">
        <v>12</v>
      </c>
      <c r="C80" s="35"/>
      <c r="D80" s="34">
        <f>'[1]2024 Budget All Agencies'!E107</f>
        <v>-1519992</v>
      </c>
      <c r="F80" s="33"/>
      <c r="G80" s="34">
        <f>D80</f>
        <v>-1519992</v>
      </c>
      <c r="H80" s="33"/>
    </row>
    <row r="81" spans="2:8" ht="17.25" hidden="1" thickTop="1" thickBot="1" x14ac:dyDescent="0.3">
      <c r="B81" s="15"/>
      <c r="C81" s="15"/>
      <c r="D81" s="15"/>
      <c r="F81" s="33"/>
      <c r="G81" s="15"/>
      <c r="H81" s="33"/>
    </row>
    <row r="82" spans="2:8" ht="17.25" hidden="1" thickTop="1" thickBot="1" x14ac:dyDescent="0.3">
      <c r="B82" s="35" t="s">
        <v>11</v>
      </c>
      <c r="C82" s="35"/>
      <c r="D82" s="34">
        <f>'[1]2024 Budget All Agencies'!E109</f>
        <v>-1615415</v>
      </c>
      <c r="F82" s="33"/>
      <c r="G82" s="34">
        <f>D82</f>
        <v>-1615415</v>
      </c>
      <c r="H82" s="33"/>
    </row>
    <row r="83" spans="2:8" ht="16.5" hidden="1" thickTop="1" x14ac:dyDescent="0.25">
      <c r="B83" s="33"/>
      <c r="C83" s="33"/>
      <c r="D83" s="33"/>
      <c r="E83" s="33"/>
      <c r="F83" s="33"/>
      <c r="G83" s="33"/>
      <c r="H83" s="33"/>
    </row>
    <row r="84" spans="2:8" ht="13.5" hidden="1" thickBot="1" x14ac:dyDescent="0.25"/>
    <row r="85" spans="2:8" ht="16.5" hidden="1" thickBot="1" x14ac:dyDescent="0.25">
      <c r="B85" s="32" t="s">
        <v>10</v>
      </c>
      <c r="C85" s="31"/>
      <c r="D85" s="31"/>
      <c r="E85" s="1"/>
      <c r="F85" s="25"/>
      <c r="G85" s="25"/>
      <c r="H85" s="25"/>
    </row>
    <row r="86" spans="2:8" ht="13.5" hidden="1" thickBot="1" x14ac:dyDescent="0.25">
      <c r="B86" s="25"/>
      <c r="C86" s="25"/>
      <c r="D86" s="25"/>
      <c r="E86" s="25"/>
      <c r="F86" s="25"/>
      <c r="G86" s="25"/>
      <c r="H86" s="25"/>
    </row>
    <row r="87" spans="2:8" ht="33" hidden="1" thickTop="1" thickBot="1" x14ac:dyDescent="0.25">
      <c r="B87" s="24" t="s">
        <v>9</v>
      </c>
      <c r="C87" s="23"/>
      <c r="D87" s="30">
        <f>G87</f>
        <v>495568.75875545014</v>
      </c>
      <c r="E87" s="25"/>
      <c r="F87" s="25"/>
      <c r="G87" s="29">
        <f>'[1]2024 Budget All Agencies'!E85</f>
        <v>495568.75875545014</v>
      </c>
      <c r="H87" s="25"/>
    </row>
    <row r="88" spans="2:8" ht="13.5" hidden="1" thickTop="1" x14ac:dyDescent="0.2">
      <c r="B88" s="25"/>
      <c r="C88" s="25"/>
      <c r="D88" s="25"/>
      <c r="E88" s="25"/>
      <c r="F88" s="25"/>
      <c r="G88" s="28"/>
      <c r="H88" s="25"/>
    </row>
    <row r="89" spans="2:8" ht="13.5" hidden="1" thickBot="1" x14ac:dyDescent="0.25">
      <c r="B89" s="25"/>
      <c r="C89" s="25"/>
      <c r="D89" s="25"/>
      <c r="E89" s="25"/>
      <c r="F89" s="25"/>
      <c r="G89" s="28"/>
      <c r="H89" s="25"/>
    </row>
    <row r="90" spans="2:8" ht="33" hidden="1" thickTop="1" thickBot="1" x14ac:dyDescent="0.25">
      <c r="B90" s="24" t="s">
        <v>8</v>
      </c>
      <c r="C90" s="23"/>
      <c r="D90" s="23"/>
      <c r="E90" s="25"/>
      <c r="F90" s="25"/>
      <c r="G90" s="27">
        <v>220922</v>
      </c>
      <c r="H90" s="25"/>
    </row>
    <row r="91" spans="2:8" ht="14.25" hidden="1" thickTop="1" thickBot="1" x14ac:dyDescent="0.25">
      <c r="B91" s="25"/>
      <c r="C91" s="25"/>
      <c r="D91" s="25"/>
      <c r="E91" s="25"/>
      <c r="F91" s="25"/>
      <c r="G91" s="26"/>
      <c r="H91" s="25"/>
    </row>
    <row r="92" spans="2:8" ht="33" hidden="1" thickTop="1" thickBot="1" x14ac:dyDescent="0.25">
      <c r="B92" s="24" t="s">
        <v>7</v>
      </c>
      <c r="C92" s="23"/>
      <c r="D92" s="23"/>
      <c r="E92" s="17"/>
      <c r="F92" s="17"/>
      <c r="G92" s="22">
        <f>'[1]2024 Budget All Agencies'!E91-'2024 Budget Summary '!G90</f>
        <v>847824.39721163828</v>
      </c>
      <c r="H92" s="21">
        <f>G90+G92</f>
        <v>1068746.3972116383</v>
      </c>
    </row>
    <row r="93" spans="2:8" ht="13.5" hidden="1" thickTop="1" x14ac:dyDescent="0.2">
      <c r="B93" s="17"/>
      <c r="C93" s="17"/>
      <c r="D93" s="17"/>
      <c r="E93" s="17"/>
      <c r="F93" s="17"/>
      <c r="G93" s="17"/>
      <c r="H93" s="17"/>
    </row>
    <row r="94" spans="2:8" ht="16.5" hidden="1" thickBot="1" x14ac:dyDescent="0.25">
      <c r="B94" s="20" t="s">
        <v>6</v>
      </c>
      <c r="C94" s="19"/>
      <c r="D94" s="18">
        <f>SUM(D87:D92)</f>
        <v>495568.75875545014</v>
      </c>
      <c r="E94" s="17"/>
      <c r="F94" s="17"/>
      <c r="G94" s="18">
        <f>SUM(G87:G92)</f>
        <v>1564315.1559670884</v>
      </c>
      <c r="H94" s="17"/>
    </row>
    <row r="95" spans="2:8" ht="13.5" hidden="1" thickTop="1" x14ac:dyDescent="0.2"/>
    <row r="96" spans="2:8" ht="13.5" hidden="1" thickBot="1" x14ac:dyDescent="0.25"/>
    <row r="97" spans="2:6" ht="16.5" hidden="1" thickBot="1" x14ac:dyDescent="0.25">
      <c r="B97" s="129" t="s">
        <v>5</v>
      </c>
      <c r="C97" s="130"/>
      <c r="D97" s="130"/>
      <c r="E97" s="130"/>
      <c r="F97" s="131"/>
    </row>
    <row r="98" spans="2:6" ht="16.5" hidden="1" thickBot="1" x14ac:dyDescent="0.25">
      <c r="B98" s="15"/>
      <c r="C98" s="15"/>
      <c r="D98" s="16"/>
      <c r="E98" s="16"/>
      <c r="F98" s="15"/>
    </row>
    <row r="99" spans="2:6" ht="15.75" hidden="1" x14ac:dyDescent="0.2">
      <c r="B99" s="120" t="s">
        <v>4</v>
      </c>
      <c r="C99" s="1"/>
      <c r="D99" s="14" t="s">
        <v>3</v>
      </c>
      <c r="E99" s="13">
        <f>'[1]2024 Budget All Agencies'!E96</f>
        <v>7661628</v>
      </c>
      <c r="F99" s="12"/>
    </row>
    <row r="100" spans="2:6" ht="16.5" hidden="1" thickBot="1" x14ac:dyDescent="0.25">
      <c r="B100" s="121"/>
      <c r="C100" s="1"/>
      <c r="D100" s="11" t="s">
        <v>2</v>
      </c>
      <c r="E100" s="10">
        <f>'[1]2024 Budget All Agencies'!E97</f>
        <v>2643763.3025999996</v>
      </c>
      <c r="F100" s="1"/>
    </row>
    <row r="101" spans="2:6" ht="16.5" hidden="1" thickBot="1" x14ac:dyDescent="0.25">
      <c r="B101" s="122"/>
      <c r="C101" s="1"/>
      <c r="D101" s="9" t="s">
        <v>1</v>
      </c>
      <c r="E101" s="8">
        <f>SUM(E99:E100)</f>
        <v>10305391.3026</v>
      </c>
      <c r="F101" s="1"/>
    </row>
    <row r="102" spans="2:6" ht="16.5" hidden="1" thickBot="1" x14ac:dyDescent="0.25">
      <c r="B102" s="7"/>
      <c r="C102" s="1"/>
      <c r="D102" s="6"/>
      <c r="E102" s="5"/>
      <c r="F102" s="1"/>
    </row>
    <row r="103" spans="2:6" ht="17.25" hidden="1" thickTop="1" thickBot="1" x14ac:dyDescent="0.25">
      <c r="B103" s="4" t="s">
        <v>0</v>
      </c>
      <c r="C103" s="1"/>
      <c r="D103" s="3">
        <f>'[1]2024 Budget All Agencies'!D100</f>
        <v>0.2</v>
      </c>
      <c r="E103" s="2">
        <f>E101*D103</f>
        <v>2061078.26052</v>
      </c>
      <c r="F103" s="1"/>
    </row>
    <row r="104" spans="2:6" ht="13.5" hidden="1" thickTop="1" x14ac:dyDescent="0.2"/>
    <row r="105" spans="2:6" hidden="1" x14ac:dyDescent="0.2"/>
    <row r="106" spans="2:6" hidden="1" x14ac:dyDescent="0.2"/>
  </sheetData>
  <mergeCells count="17">
    <mergeCell ref="O50:O51"/>
    <mergeCell ref="B99:B101"/>
    <mergeCell ref="D2:E2"/>
    <mergeCell ref="O26:O29"/>
    <mergeCell ref="O6:O12"/>
    <mergeCell ref="R6:R7"/>
    <mergeCell ref="B97:F97"/>
    <mergeCell ref="R2:S2"/>
    <mergeCell ref="R19:R20"/>
    <mergeCell ref="R9:R11"/>
    <mergeCell ref="R17:R18"/>
    <mergeCell ref="R35:R41"/>
    <mergeCell ref="R31:R32"/>
    <mergeCell ref="O19:O22"/>
    <mergeCell ref="O55:O56"/>
    <mergeCell ref="O33:O36"/>
    <mergeCell ref="O40:O42"/>
  </mergeCells>
  <printOptions horizontalCentered="1"/>
  <pageMargins left="0" right="0" top="1" bottom="0" header="0.3" footer="0.3"/>
  <pageSetup scale="61" orientation="portrait" r:id="rId1"/>
  <headerFooter>
    <oddHeader>&amp;R&amp;"Franklin Gothic Heavy,Regular"&amp;12APPENDIX C</oddHeader>
  </headerFooter>
  <colBreaks count="1" manualBreakCount="1">
    <brk id="1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34327a-b7eb-4148-9e21-27f9cb9ca688" xsi:nil="true"/>
    <lcf76f155ced4ddcb4097134ff3c332f xmlns="bceb8114-5267-4072-989a-e7c9d4efabc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363C12C5390468DD2B89B0AECA5E6" ma:contentTypeVersion="16" ma:contentTypeDescription="Create a new document." ma:contentTypeScope="" ma:versionID="7418fa5c8febd9394acaaa4ab3176af2">
  <xsd:schema xmlns:xsd="http://www.w3.org/2001/XMLSchema" xmlns:xs="http://www.w3.org/2001/XMLSchema" xmlns:p="http://schemas.microsoft.com/office/2006/metadata/properties" xmlns:ns2="bceb8114-5267-4072-989a-e7c9d4efabcf" xmlns:ns3="4434327a-b7eb-4148-9e21-27f9cb9ca688" targetNamespace="http://schemas.microsoft.com/office/2006/metadata/properties" ma:root="true" ma:fieldsID="3b6eabe1024f605acd212f13467cbc31" ns2:_="" ns3:_="">
    <xsd:import namespace="bceb8114-5267-4072-989a-e7c9d4efabcf"/>
    <xsd:import namespace="4434327a-b7eb-4148-9e21-27f9cb9ca6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eb8114-5267-4072-989a-e7c9d4efa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descrip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23d67a2-2b1f-4c7f-89ff-c934926712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34327a-b7eb-4148-9e21-27f9cb9ca68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a0f2f2d-b545-4a46-a8bb-9cdc1706fab0}" ma:internalName="TaxCatchAll" ma:showField="CatchAllData" ma:web="4434327a-b7eb-4148-9e21-27f9cb9ca68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F7854D-78B2-4214-A949-2A90F8782F2E}">
  <ds:schemaRefs>
    <ds:schemaRef ds:uri="http://schemas.microsoft.com/office/2006/metadata/properties"/>
    <ds:schemaRef ds:uri="http://schemas.microsoft.com/office/infopath/2007/PartnerControls"/>
    <ds:schemaRef ds:uri="4434327a-b7eb-4148-9e21-27f9cb9ca688"/>
    <ds:schemaRef ds:uri="bceb8114-5267-4072-989a-e7c9d4efabcf"/>
  </ds:schemaRefs>
</ds:datastoreItem>
</file>

<file path=customXml/itemProps2.xml><?xml version="1.0" encoding="utf-8"?>
<ds:datastoreItem xmlns:ds="http://schemas.openxmlformats.org/officeDocument/2006/customXml" ds:itemID="{99D3544D-71C0-4C09-A417-2433BC07829E}">
  <ds:schemaRefs>
    <ds:schemaRef ds:uri="http://schemas.microsoft.com/sharepoint/v3/contenttype/forms"/>
  </ds:schemaRefs>
</ds:datastoreItem>
</file>

<file path=customXml/itemProps3.xml><?xml version="1.0" encoding="utf-8"?>
<ds:datastoreItem xmlns:ds="http://schemas.openxmlformats.org/officeDocument/2006/customXml" ds:itemID="{B3C27149-6506-40C3-A5B0-EE16308C2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eb8114-5267-4072-989a-e7c9d4efabcf"/>
    <ds:schemaRef ds:uri="4434327a-b7eb-4148-9e21-27f9cb9ca6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2024 Budget Summary </vt:lpstr>
      <vt:lpstr>'2024 Budget Summary '!Print_Titles</vt:lpstr>
    </vt:vector>
  </TitlesOfParts>
  <Company>HCRS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Moore</dc:creator>
  <cp:lastModifiedBy>Alice Bradeen</cp:lastModifiedBy>
  <cp:lastPrinted>2023-10-06T16:55:22Z</cp:lastPrinted>
  <dcterms:created xsi:type="dcterms:W3CDTF">2023-10-06T16:48:44Z</dcterms:created>
  <dcterms:modified xsi:type="dcterms:W3CDTF">2023-10-06T18:39:41Z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0x01010046E363C12C5390468DD2B89B0AECA5E6</vt:lpwstr>
  </property>
  <property fmtid="{D5CDD505-2E9C-101B-9397-08002B2CF9AE}" pid="3" name="MediaServiceImageTags">
    <vt:lpwstr/>
  </property>
</Properties>
</file>